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20730" windowHeight="8970"/>
  </bookViews>
  <sheets>
    <sheet name="Приложение № 2" sheetId="1" r:id="rId1"/>
    <sheet name="Лист2" sheetId="2" r:id="rId2"/>
    <sheet name="Лист3" sheetId="3" r:id="rId3"/>
  </sheets>
  <definedNames>
    <definedName name="_xlnm._FilterDatabase" localSheetId="0" hidden="1">'Приложение № 2'!$A$20:$P$45</definedName>
  </definedNames>
  <calcPr calcId="145621"/>
</workbook>
</file>

<file path=xl/calcChain.xml><?xml version="1.0" encoding="utf-8"?>
<calcChain xmlns="http://schemas.openxmlformats.org/spreadsheetml/2006/main">
  <c r="M25" i="1" l="1"/>
  <c r="L25" i="1"/>
  <c r="K25" i="1"/>
  <c r="M40" i="1" l="1"/>
  <c r="L40" i="1"/>
  <c r="K40" i="1"/>
  <c r="L45" i="1" l="1"/>
  <c r="K45" i="1"/>
  <c r="N45" i="1" l="1"/>
  <c r="M45" i="1" l="1"/>
  <c r="M43" i="1" l="1"/>
  <c r="L43" i="1"/>
  <c r="K43" i="1"/>
  <c r="N40" i="1" l="1"/>
  <c r="K21" i="1" l="1"/>
  <c r="M24" i="1" l="1"/>
  <c r="L24" i="1"/>
  <c r="K24" i="1"/>
  <c r="M27" i="1" l="1"/>
  <c r="L27" i="1"/>
  <c r="K27" i="1"/>
  <c r="N25" i="1" l="1"/>
  <c r="N36" i="1" l="1"/>
  <c r="M36" i="1"/>
  <c r="L36" i="1"/>
  <c r="K36" i="1"/>
  <c r="N26" i="1" l="1"/>
  <c r="M26" i="1" l="1"/>
  <c r="L26" i="1"/>
  <c r="K26" i="1"/>
  <c r="N23" i="1" l="1"/>
  <c r="M23" i="1"/>
  <c r="L23" i="1"/>
  <c r="K23" i="1" l="1"/>
  <c r="N21" i="1" l="1"/>
  <c r="M21" i="1"/>
  <c r="L21" i="1"/>
  <c r="N22" i="1" l="1"/>
  <c r="M22" i="1"/>
  <c r="L22" i="1"/>
  <c r="K22" i="1"/>
  <c r="N24" i="1" l="1"/>
</calcChain>
</file>

<file path=xl/sharedStrings.xml><?xml version="1.0" encoding="utf-8"?>
<sst xmlns="http://schemas.openxmlformats.org/spreadsheetml/2006/main" count="293" uniqueCount="173">
  <si>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</si>
  <si>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</si>
  <si>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</si>
  <si>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</si>
  <si>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</si>
  <si>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</si>
  <si>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</si>
  <si>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</si>
  <si>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</si>
  <si>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</si>
  <si>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</si>
  <si>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</si>
  <si>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</si>
  <si>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</si>
  <si>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</si>
  <si>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</si>
  <si>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</si>
  <si>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</si>
  <si>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</si>
  <si>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</si>
  <si>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</si>
  <si>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</si>
  <si>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</si>
  <si>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</si>
  <si>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Мурманская область</t>
  </si>
  <si>
    <t>под надзором</t>
  </si>
  <si>
    <t>С</t>
  </si>
  <si>
    <t>1.2.АО "Олкон"</t>
  </si>
  <si>
    <t>не выдано</t>
  </si>
  <si>
    <t>1.2 АО «Олкон» член СРО «Ассоциация «Жилищно-Строительное объединение Мурмана» ‒ регистрационный номер записи: СРО-С-182-22012010; регистрационный номер в реестре членов СРО № 0001-2010-5108300030-С-182, дата регистрации 28.01.2010</t>
  </si>
  <si>
    <t>№ 888-13/ГГЭ-8718/15 от 02.10.2013 выдано ФАУ "ГЛАВГОСЭКСПЕРТИЗА РОССИИ"</t>
  </si>
  <si>
    <t>№ 02-14/ МУР-1000001-ТПИ/С от 23.06.2014, № 47717000-06-2017 от 28.07.2017 выданы Департаментом по недропользованию по Северо-Западному федеральному округу (Севзапнедра).</t>
  </si>
  <si>
    <t>№ 18/07-2 от 18.07.2014, вх. № м/51880 от 21.07.2014</t>
  </si>
  <si>
    <t>"Карьер Куркенпахк",
184530, Мурманская область, в 13 км от МО г. Оленегорск с подведомственной территорией, в 45 и 193 кварталах Мончегорского лесничества</t>
  </si>
  <si>
    <t>Комплекс сушки железорудного концентрата. г. Оленегорск, Мурманской области, промышленная зона АО "Олкон"</t>
  </si>
  <si>
    <t>№ 1198-15/ГГЭ-9311/15 от 04.09.2015 выдано ФАУ "ГЛАВГОСЭКСПЕРТИЗА РОССИИ"</t>
  </si>
  <si>
    <t>№  51-31-00074606-2015 от 11.09.2015, выдано МКУ "УГХ" муниципального образования г. Оленегорск</t>
  </si>
  <si>
    <t>б/н от 28.09.2015, вх. № м/62451 от 29.09.2015</t>
  </si>
  <si>
    <t xml:space="preserve">ЗАКЛЮЧЕНИЕ ГОСУДАРСТВЕН          НОЙ ЭКСПЕРТИЗЫ               (номер, дата утверждения, организация, выдавшая заключение) </t>
  </si>
  <si>
    <t>Р</t>
  </si>
  <si>
    <t>""Комплексное развитие мурманского транспортного узла".Этап 1- Железнодорожная линия: ст. Выходной-мостовой переход через р. Тулома- ст. Мурмаши 2- ст. Лавна"</t>
  </si>
  <si>
    <t>1. ФКУ "Дирекция государственного заказчика по реализации Федеральной программы "Модернизация транспортной системы России"</t>
  </si>
  <si>
    <t xml:space="preserve">1. ООО "Стройгазконсалтинг"  (св-во СРО № 001776 -2014-7703266053-C- от 13.02.2014 )         2. ЗАО "Институт Стройпроект"  (св-во СРО № 0584.02-2013-7826688390-С-180 от 24.11.2014 ) </t>
  </si>
  <si>
    <t>№ 1322-13/ГГЭ-8918/04 от 24.12.2013, ФАУ "Главгосэкспертиза России"</t>
  </si>
  <si>
    <t>от 23.07.2015 № 11-000-0375-2015 МС, выдано Министерством строительства и жилищно-коммунального хозяйства Российской Федерации</t>
  </si>
  <si>
    <t xml:space="preserve"> № ДК-01 /1962 от 17.08.15</t>
  </si>
  <si>
    <t>1, 2 АО "Апатит"</t>
  </si>
  <si>
    <t>№ 683-11/ГГЭ-7182/15 от 13.06.2011 выдано ФАУ "ГЛАВГОСЭКСПЕРТИЗА РОССИИ"</t>
  </si>
  <si>
    <t>от 26.08.11 №RU51308000-06/05-2011 администрации г.  Кировска</t>
  </si>
  <si>
    <t>14.09.11 б/н</t>
  </si>
  <si>
    <t>1, 2 АО "Северо-Западная Фосфорная Компания" (АО "СЗФК)</t>
  </si>
  <si>
    <t>№ 899-17/ГГЭ-5566/15 от 25.08.2017 выдано ФАУ "ГЛАВГОСЭКСПЕРТИЗА РОССИИ"</t>
  </si>
  <si>
    <t>№ RU 51308000-24-МО от 24.10.2008 г., выдано Департаментом строительства и жилищно-коммунального хозяйства Мурманской области</t>
  </si>
  <si>
    <t xml:space="preserve">№ 001/100 от 22.05.2009   </t>
  </si>
  <si>
    <t>1, 2 АО "Ковдорский ГОК"</t>
  </si>
  <si>
    <t>1, 2 АО «Ковдорский ГОК» член СРО «Ассоциация «Жилищно-Строительное объединение Мурмана» ‒ регистрационный номер записи: СРО-С-182-22012010; регистрационный номер в реестре членов СРО № 0000-2010-5104002234-С-182, дата регистрации 25.03.2010</t>
  </si>
  <si>
    <t>№ 1685-14/ГГЭ-9193/15 от 26.12.2014 выдано ФАУ "Главгосэкспретиза России"</t>
  </si>
  <si>
    <t>№  02-15/МУР-1000001-ТПИ/С от 14.05.2015, выдано Департаментом по недропользованию по Северо-Западному федеральному округу (Севзапнедра)</t>
  </si>
  <si>
    <t>№ 15-2220 от 21.05.2015, вх. № м/32305 от 22.05.2015</t>
  </si>
  <si>
    <t>1. ФГУП Управление строительства № 30 св-во СРО № 011.2-2009-0279000119-С-064, ООО "ПП ШЭЛА"  член саморегулируемой организации  «Ассоциация «Саморегулируемая организация «Строители Тульской области», регистрационный номер записи: СРО-С-080-26112009, регистрационный номер в реестре членов СРО № 192, дата регистрации 26.01.2010                                   2.  АО "Апатит", член саморегулируемой организации  «Ассоциация    «Саморегулируемая организация «Строительный Комплекс Вологодчины»  регистрационный номер записи: СРО-С-007-14052009, регистрационный номер в реестре членов СРО № 01-25/320, дата регистрации 23.06.2017</t>
  </si>
  <si>
    <t>1. АО "СЗФК" член СРО Ассоциация строительных подрядчиков «Созидатели», регистрационный номер в реестре членов СРО – 42, дата регистрации – 20.10.2017,  АО «Стройиндустрия-Д», член СРО Ассоциация строительных организаций «Поддержки организаций строительной отрасли» регистрационный номер в государственном реестре СРО-С-227-01072010, регистрационный номер в реестре членов СРО – 2853, дата регистрации – 14.06.2018; 2. АО "СЗФК" член СРО Ассоциация строительных подрядчиков «Созидатели», регистрационный номер в реестре членов СРО – 42, дата регистрации – 20.10.2017</t>
  </si>
  <si>
    <t>1. ООО "СК Алексстрой" член СРО «Ассоциация «Жилищно-Строительное объединение Мурмана» ‒ регистрационный номер записи: СРО-С-182-22012010; регистрационный номер в реестре членов СРО № 0367-2017-5190070323-С-182, дата регистрации 02.06.2017  2. АО «Олкон» член СРО «Ассоциация «Жилищно-Строительное объединение Мурмана» ‒ регистрационный номер записи: СРО-С-182-22012010; регистрационный номер в реестре членов СРО № 0001-2010-5108300030-С-182, дата регистрации 28.01.2010</t>
  </si>
  <si>
    <t>Северо-Западное Управление Ростехнадзора, Мурманская область</t>
  </si>
  <si>
    <t>«Наращивание хвостохранилища «Карнасурт-2». 1-2 этапы». 184592, Россия, обл. Мурманская, р-н Ловозерский</t>
  </si>
  <si>
    <t>1. ООО "АльянсСтрой" член СРО "Ассоциация ЖСО Мурмана" СРО-С-182-22012010</t>
  </si>
  <si>
    <t>1.2 ООО "Ловозерский горно-обогатительный комбинат"</t>
  </si>
  <si>
    <t>№ 51-1-1-3-036266-2020 от 04.08.2020 ФАУ «Главгосэкспертиза России»</t>
  </si>
  <si>
    <t>от 01.09.2020 № 51-02-2515-2020МС выдано Министерством строительства и жилищно-коммунального хозяйства Российской Федерации</t>
  </si>
  <si>
    <t>№ 1 от 03.09.2020 (вх. 240/30252 от 21.09.2020)</t>
  </si>
  <si>
    <t>1. АО "РЖДстрой" филиал Строительно-монтажный трест № 1 (СМТ-1), член СРО Ассоциация Саморегулируемая организация "Объединение строительных организаций транспортного комплекса"</t>
  </si>
  <si>
    <t>1.2 АО "Ковдорский ГОК"</t>
  </si>
  <si>
    <t>«Комплекс по обогащению апатит-штаффелитовых руд Ковдорского  месторождения», Мурманская область, городской округ Ковдорский район, город Ковдор, промышленная площадка Ковдорского ГОКа</t>
  </si>
  <si>
    <t>№ ЕГРЗ 51-1-1-3-004936-2020 от 26.02.2020 ФАУ «Главгосэкспертиза России», Положительное заключение государственной экологической экспертизы утверждено приказом от 11.04.2019  № 93 Управления Росприроднадзора по Мурманской области</t>
  </si>
  <si>
    <t>от 06.10.2020 № 51-RU51512000-1-2020 выдано Администрацией Ковдорского района</t>
  </si>
  <si>
    <t>Извещение № 1 от 06.11.2020 (вх. № 245/8485 от 16.11.2020)</t>
  </si>
  <si>
    <t>1, 2 ОАО «Российские железные дороги»"</t>
  </si>
  <si>
    <t>«Мурманск – Петрозаводск, строительство вторых железнодорожных путей общего пользования. Станция Пинозеро Октябрьской железной дороги»</t>
  </si>
  <si>
    <t>№ 51-19-2829-2021МС от 21.05.2021, выдано Министерством строительства и жилищно-коммунального хозяйства Российской Федерации</t>
  </si>
  <si>
    <t>Извещение № 26 от 04.06.2021;   вх. №245/5647 от 11.06.2021</t>
  </si>
  <si>
    <t>№ 51-1-1-3-062367-2020 от 07.12.2020  ФАУ «Главгосэкспертиза России»</t>
  </si>
  <si>
    <t>Акционерное общество «Центр судоремонта «Звездочка»</t>
  </si>
  <si>
    <t>№ 29-1-1-3-0106-21 от 09.06.2021, выдано ФАУ «Главгосэкспертиза России»</t>
  </si>
  <si>
    <t xml:space="preserve">Акционерное общество «Институт «Оргэнергострой» (член саморегулируемой организации Ассоциация «Объединение организаций, выполняющих строительство, реконструкцию, капитальный ремонт объектов атомной отрасли «СОЮЗАТОМСТРОЙ», регистрационный номер члена саморегулируемой организации № 3, дата регистрации в реестре членов саморегулируемой организации 12.02.2009) </t>
  </si>
  <si>
    <t>Кировский рудник. Юкспорский тоннель №2, Россия, Мурманская область, г. Кировск, у подножия южного склона горы Юкспор</t>
  </si>
  <si>
    <t>«Мурманск – Петрозаводск, строительство вторых железнодорожных путей общего пользования. На участке Хибины – Нефелиновые  пески Октябрьской железной дороги»</t>
  </si>
  <si>
    <t>КФ АО "Апатит". Кировский рудник. Комплекс лифтоподъемника ЮВС-2, шифр М438-01, ООО "Мигма", Россия, Мурманская область, г. Кировск, промышленная площадка Кировского рудника КФ АО "Апатит"</t>
  </si>
  <si>
    <t>1.2 Акцонерное общество "Апатит" (АО "Апатит")</t>
  </si>
  <si>
    <t xml:space="preserve">1. ОАО "Трест Шахтоспецстрой" (член саморегулируемой организации "Ассоциация "Саморегулируемая организация "Межрегиональное объединение строителей" рег. номер в гос. реестре саморегулируемых организаций СРО-С-002-18032009.                                                   2 АО «Апатит»  (член саморегулируемой организации «Ассоциация    «Саморегулируемая организация «Строительный Комплекс Вологодчины»  регистрационный номер записи: СРО-С-007-14052009 регистрационный номер в реестре членов СРО № 01-25/320, дата регистрации 23.06.2017                                               </t>
  </si>
  <si>
    <t>№ 51-1-1-3-001201-2019 от 24.01.2019, ФАУ «ГЛАВГОСЭКСПЕРТИЗА РОССИИ»</t>
  </si>
  <si>
    <t>№ 51-47712000-03-2019 от 12.07.2019, выдано Департаментом по недропользованию по Северо-Западному федеральному округу, на континентальном шельфе и в Мировом океане  (Севзапнедра). Срок действия до12.012.2022</t>
  </si>
  <si>
    <t>№ 1 от 25.08.2022 (вх. № 245/6625 от 01.09.2022)</t>
  </si>
  <si>
    <t>«Реконструкция и техническое перевооружение 2-х камерного сухого дока на «35 судоремонтном заводе» - филиале АО «Центр судоремонта «Звездочка», г. Мурманск АО «Центр судоремонта «Звездочка», г. Северодвинск, Архангельская область. 2-й этап» Этап 2.2</t>
  </si>
  <si>
    <t>№№ 51-RU51301000-ВС-39/47-2022 от 16.06.2022, выдано Федеральным агентством морского и речного транспорта (Росморречфлот) Министерства транспорта Российской Федерации, срок действия до 30.04.2022 г.</t>
  </si>
  <si>
    <t>№ 874-15э/2470 от 23.06.2022 года (вх. № 245/4938 от 27.06.2022 г.)</t>
  </si>
  <si>
    <t>ОАО "РЖД"</t>
  </si>
  <si>
    <t>АО "РЖДСТРОЙ"</t>
  </si>
  <si>
    <t>от 13.10.2022 № 51-18-3639-2022МС, выдано Министерством строительства и жилищно-коммунального хозяйства Российской Федерации (срок действия до 13.08.2024)</t>
  </si>
  <si>
    <t>от 04.12.2020 № 51-1-1-3-062320-2020, выдано ФАУ «Главгосэкспертиза России»</t>
  </si>
  <si>
    <t>«Мурманск – Петрозаводск, строительство вторых железнодорожных путей общего пользования. Удлинение существующих и строительство дополнительных приемо-отправочных путей на станции Кандалакша Октябрьской железной дороги. 2 этап - удлинение существующих приемо-отправочных путей и строительство дополнительных приемо-отправочных путей унифицированной полезной длиной 1050 м»</t>
  </si>
  <si>
    <t>№ 45 (исх. от 14.10.2022 № ИСХ-8859/ДКРС-СПб (вх. № 245/7621 от 17.10.2022 г.)</t>
  </si>
  <si>
    <t xml:space="preserve">1. ОАО "Трест Шахтоспецстрой" (член саморегулируемой организации "Ассоциация "Саморегулируемая организация "Межрегиональное объединение строителей" рег. номер в гос. реестре саморегулируемых организаций СРО-С-002-18032009; ООО "Горный Цех" член СРО Ассоциация СП "Созидатели" рег. номер записи в реестре СРО № СРО-С-289-26092017                                                2 АО «Апатит»  (член саморегулируемой организации «Ассоциация    «Саморегулируемая организация «Строительный Комплекс Вологодчины»  регистрационный номер записи: СРО-С-007-14052009 регистрационный номер в реестре членов СРО № 01-25/320, дата регистрации 23.06.2017                                               </t>
  </si>
  <si>
    <t xml:space="preserve">№ 51-1-1-3-083429-2022  от 29.11.2022,  ФАУ «ГЛАВГОСЭКСПЕРТИЗА РОССИИ» </t>
  </si>
  <si>
    <t>№ 51--477120000-01-2023 от 19.01.2023, выдано Департаментом по недропользованию по Северо-Западному федеральному округу, на континентальном шельфе и в Мировом океане  (Севзапнедра). Срок действия до 31.12.2033</t>
  </si>
  <si>
    <t>№ 1 от 24.01.2023 исх. № АП-КФ/0104 от 30.01.2023 (вх. № 245/530 от 01.02.2023)</t>
  </si>
  <si>
    <t>«Отработка месторождения Апатитовый цирк и подкарьерной части месторождения Плато Расвумчорр Расвумчоррским рудником до гор. +310 м. Вспомогательный ствол ВС-2 и надшахтный комплекс ствола ВС-2. Корректировка», Россия, Мурманская область, город Кировск, промышленная площадка Расвумчоррского рудника</t>
  </si>
  <si>
    <t>«Реконструкция объектов инфраструктуры базы технического обслуживания флота Северного филиала ФГБУ «Морспасслужба» Этап 1»</t>
  </si>
  <si>
    <t>ФЕДЕРАЛЬНОЕ ГОСУДАРСТВЕННОЕ БЮДЖЕТНОЕ УЧРЕЖДЕНИЕ "МОРСКАЯ СПАСАТЕЛЬНАЯ СЛУЖБА"</t>
  </si>
  <si>
    <t>1.2 ФЕДЕРАЛЬНОЕ КАЗЕННОЕ УЧРЕЖДЕНИЕ «ДИРЕКЦИЯ ГОСУДАРСТВЕННОГО ЗАКАЗЧИКА ПО РЕАЛИЗАЦИИ КОМПЛЕКСНЫХ ПРОЕКТОВ РАЗВИТИЯ ТРАНСПОРТНОЙ ИНФРАСТРУКТУРЫ» (ФКУ «РОСТРАНСМОДЕРНИЗАЦИЯ»)</t>
  </si>
  <si>
    <t>№ 51-47712000-02-2023 от 07.03.2023, выдано Департаментом по недропользованию по Северо-Западному федеральному округу, на континентальном шельфе и в Мировом океане  (Севзапнедра). Срок действия до 09.01.2025</t>
  </si>
  <si>
    <t>от 08.10.2021 № 51-RU51301000-ЗД-39/60-2021, выдано Федеральным агентством морского и речного транспорта  (Росморречфлот) Министерства транспорта Российской Федерации (срок действия до 30.04.2024)</t>
  </si>
  <si>
    <t>от 01.08.2022 № 51-01-713-2022/ФАВТ-04, выдано Федеральным агентством воздушного транспорта,  срок действия до 04.05.2024</t>
  </si>
  <si>
    <t>1. ООО "АНА СТРОЙ"  член саморегулируемой организации СРО СПб "Строительство. Инженерные системы" № СРО-С-200-16022010; 2. АО «Апатит»  член саморегулируемой организации  «Ассоциация  строителей "  «Саморегулируемая организация «Строительный Комплекс Вологодчины»  регистрационный номер записи: СРО-С-007-14052009, регистрационный номер в реестре членов СРО № 01-25/320, дата регистрации 23.06.2017</t>
  </si>
  <si>
    <t>№ 51-1-1-3-004951-2023 от 06.02.2023, выданное ФАУ «Главгосэкспертиза России»</t>
  </si>
  <si>
    <t>№ 1 от 23.03.2023 (вх. № 245/1568 от 23.03.2023)</t>
  </si>
  <si>
    <t>ООО "ИнСтройПроект"</t>
  </si>
  <si>
    <t>от 22.04.2021 № 51-1-1-3-020305-2021, выдано ФАУ «Главгосэкспертиза России»</t>
  </si>
  <si>
    <t>от 17.01.2022 №1</t>
  </si>
  <si>
    <t>Акционерное общество
«ПРОМСТРОЙСЕРВИС» (АО «ПРОМСТРОЙСЕРВИС»)</t>
  </si>
  <si>
    <t>положительное заключение № 51-1-1-3-043605-2022 государственной экспертизы проектной документации и результатов инженерных изысканий выдано  ФАУ «Главгосэкспертиза России», дата утверждения: 04.07.2022</t>
  </si>
  <si>
    <t xml:space="preserve">от 06.02.2023 № КМ-51/2183; вх. от 15.02.2023 № 245/825 </t>
  </si>
  <si>
    <t>«КФ АО «Апатит». Комплекс сооружений для отвода реки Гакмана», Мурманская область, г. Кировск, земельный участок Кировского рудника КФ АО «Апатит»</t>
  </si>
  <si>
    <t xml:space="preserve">ООО "Горный цех" (член саморегулируемой организации "Ассоциация СП "Созидатели" рег. номер в реестре СРО № СРО-С-289-26092017; ООО "Звёздный" (член саморегулируемой организации "Ассоциация СРОА "СПС ЮР" рег. номер в реестре СРО  № СРО-С-179-20012010); ООО "ТОПРЕСУРС"  (член саморегулируемой организации "Ассоциация  "СРО Объединённые строители" рег. номер в реестре СРО № СРО-С-113-15122009); ООО "Монтажсервис" (член саморегулируемой организации "Ассоциация "Саморегулируемая организация "Межрегиональное объединение строителей" рег. номер в гос. реестре саморегулируемых организаций СРО-С-002-18032009); ООО "ПП ШЭЛА"  (член саморегулируемой организации "Ассоциация "СРО Строители Тульской области" рег. номер в реестре СРО № СРО-С-080-26112009)                                                    2 АО «Апатит»  (член саморегулируемой организации «Ассоциация "ЖСОМ" рег. номер в реестре СРО № СРО-С-182-22012010;                                                 </t>
  </si>
  <si>
    <t>№ 51-1-1-3-032442-2023 от 14.06.2023 выданное ФАУ «ГЛАВГОСЭКСПЕРТИЗА РОССИИ»</t>
  </si>
  <si>
    <t xml:space="preserve">№ 51-47712000-03-2023 от 18.07.2023
выдано Департаментом по недропользованию по Северо-Западному федеральному округу, на континентальном шельфе и в Мировом океане  (Севзапнедра), срок действия — до 31.12.2028
№ 51-47712000-03-2023 от 18.07.2023
выдано Департаментом по недропользованию по Северо-Западному федеральному округу, на континентальном шельфе и в Мировом океане  (Севзапнедра), срок действия — до 31.12.2028
</t>
  </si>
  <si>
    <t>№ 1 от 30.11.2023 (вх. № 245/8029 от 11.12.2023)</t>
  </si>
  <si>
    <t xml:space="preserve">Мурманск – Петрозаводск, строительство
вторых железнодорожных путей общего
пользования. Второй путь на участке
Магнетиты – Блокпост 1391 км Октябрьской
ж.д. Этап 1
</t>
  </si>
  <si>
    <t>ОТКРЫТОЕ АКЦИОНЕРНОЕ ОБЩЕСТВО "РОССИЙСКИЕ ЖЕЛЕЗНЫЕ ДОРОГИ" (ОАО "РЖД"), ОГРН: 1037739877295, ИНН: 7708503727, КПП: 770801001, юридический адрес: 107078, Г.Москва, ВН.ТЕР.Г. МУНИЦИПАЛЬНЫЙ ОКРУГ БАСМАННЫЙ, УЛ НОВАЯ БАСМАННАЯ, Д. 2/1, СТР. 1, Место нахождения юридического лица: Г.Москва; в лице филиала – Дирекция по комплексной реконструкции железных дорог и строительству объектов железнодорожного транспорта группа заказчика по строительству объектов железнодорожного транспорта в Северо-Западном регионе (ДКРС-Санкт-Петербург ОАО «РЖД»), Адрес места нахождения филиала: 105082, ГОРОД МОСКВА, ПЕР. ПЕРЕВЕДЕНОВСКИЙ, Д. 13, СТР. 16, почтовый адрес: Социалистическая ул., д.14а, г.  Санкт-Петербург, 191119</t>
  </si>
  <si>
    <t>№ 1-0-4051-2023МС от 30.06.2023, выдано Министерством строительства и жилищно-коммунального хозяйства Российской Федерации, срок действия до 30.03.2027</t>
  </si>
  <si>
    <t xml:space="preserve">«Мурманск – Петрозаводск, строительство
вторых железнодорожных путей общего
пользования. Дом отдыха локомотивных
бригад на станции Выходной Октябрьской
железной дороги», Мурманская область, Кольский р-н
</t>
  </si>
  <si>
    <t>ОТКРЫТОЕ АКЦИОНЕРНОЕ ОБЩЕСТВО "РОССИЙСКИЕ ЖЕЛЕЗНЫЕ ДОРОГИ" (ОАО "РЖД"), ОГРН: 1037739877295, ИНН: 7708503727, КПП: 770801001, юридический адрес: 107078, Г.Москва, ВН.ТЕР.Г. МУНИЦИПАЛЬНЫЙ ОКРУГ БАСМАННЫЙ, УЛ НОВАЯ БАСМАННАЯ, Д. 2/1, СТР. 1</t>
  </si>
  <si>
    <t>№ 51-01-4022-2023МС от 15.06.2023, выдано Министерством строительства и жилищно-коммунального хозяйства Российской Федерации, срок действия до 15.12.2023</t>
  </si>
  <si>
    <t>«АО «Апатит». Кировский рудник. Отработка запасов апатит-нефелиновых руд месторождений Кукисвумчорр и Юкспор Кировским рудником» в составе объектов пусковых комплексов: ПК1, ПК2, ПК 3, ПК 4, ПК 5, ПК 6, ПК7» в объеме ПК 5, ПК 6, Мурманская область, Муниципальное образование город Кировск с подведомственной территорией (территория АО «Апатит», Кировский рудник)</t>
  </si>
  <si>
    <t>АКЦИОНЕРНОЕ ОБЩЕСТВО "РЖДСТРОЙ" (АО "РЖДСТРОЙ"), ОГРН: 1067746082546, ИНН: 7708587205105005, ГОРОД МОСКВА, ПЕР. ЕЛИЗАВЕТИНСКИЙ, Д. 12, СТР. 1</t>
  </si>
  <si>
    <t>№ 51-1-1-3-009938-2023 от 03.03.2023, выдано Федеральным автономным учреждением «Главное управление  государственной  экспертизы»</t>
  </si>
  <si>
    <t>1. ООО "Горный цех", ООО "Канекс Шахтострой", ОАО НВСП "Техпрогресс", ООО "Генджо", ООО "Система", ООО "Машхимпром", ОАО "Трест Шахтоспецстрой", ООО "Прима", ООО "ЭТМ"                              2. АО "Апатит"</t>
  </si>
  <si>
    <t>номер раздела Реестра 51-1-1-3-017331-2024 от 12.04.2024 выданное ФАУ «ГЛАВНОЕ УПРАВЛЕНИЕ ГОСУДАРСТВЕННОЙ ЭКСПЕРТИЗЫ»</t>
  </si>
  <si>
    <t xml:space="preserve">№ 51-17-01-2024 от 26.04.2024
выдано Комитетом по управлению муниципальной собственности администрации муниципального округа город Кировск с подведомственной территорией Мурманской области – до 30.06.2037
</t>
  </si>
  <si>
    <t>Извещение № 1 от 26.04.2024 (вх. № 245/2658 от 06.05.2024)</t>
  </si>
  <si>
    <t>ООО "МОРСКОЙ ТОРГОВЫЙ ПОРТ "ЛАВНА", ООО «НПС ИНЖИНИРИНГ»</t>
  </si>
  <si>
    <t>АО «ТЭК МОСЭНЕРГО»</t>
  </si>
  <si>
    <t xml:space="preserve">№ 51-1-1-3-0079-19 от 16.04.2019, выдано ФАУ «Главгосэкспертиза России», 
№ 51-1-1-1-081574-2021 от 22.12.2021, выдано ФАУ «Главгосэкспертиза России»,
№ 51-1-1-1-037980-2023 от 03.07.2023, выдано ФАУ «Главгосэкспертиза России».
</t>
  </si>
  <si>
    <t>от 08.05.2024</t>
  </si>
  <si>
    <t>«Комплекс перегрузки угля «Лавна» в морском порту Мурманск» (этап I.IV)</t>
  </si>
  <si>
    <t>№ 51-01-03-2024, от 26.04.2024, выдано администрация Кольского района,  срок действия до 28.12.2024</t>
  </si>
  <si>
    <t>«Комплекс перегрузки угля «Лавна» в морском порту Мурманск» (этап II)</t>
  </si>
  <si>
    <t>№ 51-01-04-2024, от 26.04.2024, выдано администрация Кольского района,  срок действия до 28.12.2024</t>
  </si>
  <si>
    <t>«КФ АО «Апатит» Комплекс сооружений для отвода реки Лопарская»</t>
  </si>
  <si>
    <t>АО "Апатит"</t>
  </si>
  <si>
    <t xml:space="preserve">51-1-1-3-034797-2024 от 03.07.2024 выданное ФАУ «ГЛАВНОЕ УПРАВЛЕНИЕ ГОСУДАРСТВЕН
НОЙ ЭКСПЕРТИЗЫ»
</t>
  </si>
  <si>
    <t xml:space="preserve">№ 51-17-02-2024 от 22.07.2024
выдано Комитетом по управлению муниципальной собственности администрации муниципального округа город Кировск с подведомственной территорией Мурманской области – до 22.07.2028
</t>
  </si>
  <si>
    <t>№ 1 от 29.07.2024 (вх. № 245/4723 от 12.08.2024)</t>
  </si>
  <si>
    <t>1. ООО "Горный цех", ооо "Звездный"                                      2. АО "Апатит"</t>
  </si>
  <si>
    <t>«Строительство МГЭС на р. Паз» (шифр: 1300-4) (Гидроэлектростанция «Арктика», приказ ПАО «ТГК-1» от 13.12.2022 №221)</t>
  </si>
  <si>
    <t>ПАО «ТГК-1»</t>
  </si>
  <si>
    <t>№ 51-03-2-2023 от 10.01.2023, выдано администрацией Печенгского муниципального округа Мурманской области,  срок действия до 12.04.2026.</t>
  </si>
  <si>
    <t>от 17.11.2022 № 51-1-1-3-080376-2022, выдано ФАУ «Главгосэкспертиза России»</t>
  </si>
  <si>
    <t>от 11.10.2024 № 245/5793</t>
  </si>
  <si>
    <t>«Реконструкция аэропортового  комплекса (г. Мурманск)» Этап 3 Адрес объекта капитального строительства: Мурманская область, Кольский район, поселок городского типа Мурмаши, Аэропорт</t>
  </si>
  <si>
    <t>«ОАО «Кольская ГМК». Рудник «Северный-Глубокий». «Вскрытие и отработка запасов руды до гор. -730 м. Увеличение производительности по добыче руды до 6,2 млн. т в год. Восполнение выбывающих мощностей». I пусковой комплекс, Мурманская область, Печенгский муниципальный округ, г. Заполярный, Промплощадка КГМК</t>
  </si>
  <si>
    <t>1.2 АО «КОЛЬСКАЯ ГМК»</t>
  </si>
  <si>
    <t>1.2 АО «КОЛЬСКАЯ ГМК» член СРО «Ассоциация «Жилищно-Строительное объединение Мурмана» ‒ регистрационный номер записи: СРО-С-182-22012010; регистрационный номер в реестре членов СРО № 0299-2017-5191431170-С-182, дата регистрации 28.02.2017</t>
  </si>
  <si>
    <t xml:space="preserve">N  51-1-1-1-005384-2025 от 06.02.2025, выданное Федеральным автономным учреждением
«Главное управление государственной экспертизы»
N  51-1-1-1-005384-2025 от 06.02.2025, выданное Федеральным автономным учреждением
«Главное управление государственной экспертизы»
</t>
  </si>
  <si>
    <t>от 19.02.2025  № 51-03-10-2025, до 31.12.2028, Администрация Печенгского муниципального округа Мурманской области</t>
  </si>
  <si>
    <t>19.02.2025  № 51-03-11-2025, до 31.12.2028, Администрация Печенгского муниципального округа Мурманской области</t>
  </si>
  <si>
    <t>№ 01-03/2025-з от 06.03.2025</t>
  </si>
  <si>
    <t>№ 02-03/2025-з от 06.03.2025</t>
  </si>
  <si>
    <t>Открытые горные работы, подземный рудник и комплекс зданий и сооружений горно-обогатительного комбината на базе апатит-нефелиновых руд «Олений ручей» (II очередь: поверхностные объекты – II очередь: поверхностные объекты –  IV этап строительства; подземные горно-капитальные работы –  XV, XVII÷XIX этапы строительства)</t>
  </si>
  <si>
    <t>«Ковдорский ГОК. Карьер «Железный». Природный дробильно-конвейерный комплекс и комплекс поточного отвалообразования»</t>
  </si>
  <si>
    <t>№51-1-1-3-039205-2025 от 10.07.2025 выдано ФАУ "Главное управление государственной экспертизы";             №643/ГЭЭ от 01.04.2025 выдано "Федеральной службой по надзору в сфере природопользования"</t>
  </si>
  <si>
    <t>51:05:2:2025 от 21.07.2025 до 21.04.2027 Администрация Ковдорского муниципального округа</t>
  </si>
  <si>
    <t>№1 от 25.07.2025</t>
  </si>
  <si>
    <t>АО «Апатит». Расвумчоррский рудник. Отработка месторождений апатит-нефелиновых руд Апатитовый Цирк и Плато Расвумчорр подземными горными работами» пусковые комплексы ПР1-ПР5, ПР7-ПР22</t>
  </si>
  <si>
    <t>Строительство карьера по добыче руд Ковдорского апатит-штаффелитового месторождения, в объёме законченного строительством ОКС, входящим в  технологический комплекс 2-го этапа, Россия, г. Ковдор Мурманской области, промплощадка АО «Ковдорский ГОК»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</si>
</sst>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Fill="1" applyBorder="1" applyAlignment="1">
      <alignment vertical="top" wrapText="1"/>
    </xf>
    <xf numFmtId="0" fontId="9" fillId="0" borderId="5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5" xfId="0" applyFill="1" applyBorder="1" applyAlignment="1">
      <alignment horizontal="center" vertical="center"/>
    </xf>
    <xf numFmtId="0" fontId="6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top" wrapText="1" indent="1"/>
    </xf>
    <xf numFmtId="0" fontId="6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left" vertical="center" wrapText="1" indent="1"/>
    </xf>
    <xf numFmtId="0" fontId="9" fillId="4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11" fillId="0" borderId="6" xfId="0" applyFont="1" applyBorder="1" applyAlignment="1">
      <alignment horizontal="left" vertical="center" wrapText="1" indent="1"/>
    </xf>
    <xf numFmtId="0" fontId="0" fillId="0" borderId="6" xfId="0" applyBorder="1"/>
    <xf numFmtId="0" fontId="2" fillId="0" borderId="11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textRotation="90" wrapText="1"/>
    </xf>
    <xf numFmtId="0" fontId="0" fillId="3" borderId="5" xfId="0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textRotation="90" wrapText="1"/>
    </xf>
    <xf numFmtId="164" fontId="0" fillId="0" borderId="0" xfId="0" applyNumberFormat="1"/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textRotation="90" wrapText="1"/>
    </xf>
    <xf numFmtId="0" fontId="5" fillId="2" borderId="3" xfId="0" applyFont="1" applyFill="1" applyBorder="1" applyAlignment="1">
      <alignment horizontal="center" vertical="top" textRotation="90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120"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12" zoomScaleNormal="100" workbookViewId="0">
      <pane xSplit="11" ySplit="7" topLeftCell="L36" activePane="bottomRight" state="frozen"/>
      <selection activeCell="A12" sqref="A12"/>
      <selection pane="topRight" activeCell="L12" sqref="L12"/>
      <selection pane="bottomLeft" activeCell="A19" sqref="A19"/>
      <selection pane="bottomRight" activeCell="I39" sqref="I39"/>
    </sheetView>
  </sheetViews>
  <sheetFormatPr defaultRowHeight="15" x14ac:dyDescent="0.25"/>
  <cols>
    <col min="1" max="1" width="5.28515625" customWidth="1"/>
    <col min="2" max="2" width="6.28515625" customWidth="1"/>
    <col min="3" max="3" width="8.7109375" customWidth="1"/>
    <col min="4" max="4" width="29.7109375" customWidth="1"/>
    <col min="5" max="5" width="8.7109375" customWidth="1"/>
    <col min="6" max="6" width="12.28515625" customWidth="1"/>
    <col min="7" max="7" width="17.5703125" customWidth="1"/>
    <col min="8" max="8" width="17.28515625" customWidth="1"/>
    <col min="9" max="9" width="13.5703125" customWidth="1"/>
    <col min="10" max="10" width="12.42578125" customWidth="1"/>
    <col min="11" max="11" width="13.85546875" customWidth="1"/>
    <col min="12" max="12" width="13.5703125" customWidth="1"/>
    <col min="13" max="13" width="13.85546875" customWidth="1"/>
    <col min="14" max="14" width="13.5703125" customWidth="1"/>
    <col min="15" max="15" width="15.5703125" customWidth="1"/>
    <col min="18" max="18" width="9" customWidth="1"/>
  </cols>
  <sheetData>
    <row r="1" spans="1:15" ht="15.75" x14ac:dyDescent="0.25">
      <c r="M1" s="1" t="s">
        <v>0</v>
      </c>
      <c r="N1" s="2"/>
      <c r="O1" s="2"/>
    </row>
    <row r="2" spans="1:15" ht="15.75" x14ac:dyDescent="0.25">
      <c r="M2" s="64" t="s">
        <v>1</v>
      </c>
      <c r="N2" s="64"/>
      <c r="O2" s="64"/>
    </row>
    <row r="3" spans="1:15" ht="15.75" x14ac:dyDescent="0.25">
      <c r="M3" s="64" t="s">
        <v>2</v>
      </c>
      <c r="N3" s="64"/>
      <c r="O3" s="64"/>
    </row>
    <row r="4" spans="1:15" ht="15.75" x14ac:dyDescent="0.25">
      <c r="M4" s="64" t="s">
        <v>3</v>
      </c>
      <c r="N4" s="64"/>
      <c r="O4" s="64"/>
    </row>
    <row r="5" spans="1:15" ht="15.75" x14ac:dyDescent="0.25">
      <c r="M5" s="64" t="s">
        <v>4</v>
      </c>
      <c r="N5" s="64"/>
      <c r="O5" s="64"/>
    </row>
    <row r="6" spans="1:15" ht="15.75" x14ac:dyDescent="0.25">
      <c r="M6" s="3" t="s">
        <v>23</v>
      </c>
      <c r="N6" s="4"/>
      <c r="O6" s="4"/>
    </row>
    <row r="7" spans="1:15" ht="15.75" x14ac:dyDescent="0.25">
      <c r="M7" s="2"/>
      <c r="N7" s="2"/>
      <c r="O7" s="2"/>
    </row>
    <row r="8" spans="1:15" ht="15.75" x14ac:dyDescent="0.25">
      <c r="M8" s="1" t="s">
        <v>5</v>
      </c>
      <c r="N8" s="2"/>
      <c r="O8" s="2"/>
    </row>
    <row r="9" spans="1:15" ht="15.75" customHeight="1" x14ac:dyDescent="0.25">
      <c r="D9" s="5"/>
      <c r="E9" s="5"/>
      <c r="F9" s="5"/>
      <c r="G9" s="5"/>
      <c r="H9" s="5"/>
      <c r="I9" s="5"/>
      <c r="J9" s="5"/>
      <c r="K9" s="5"/>
      <c r="L9" s="5"/>
      <c r="M9" s="64" t="s">
        <v>1</v>
      </c>
      <c r="N9" s="64"/>
      <c r="O9" s="64"/>
    </row>
    <row r="10" spans="1:15" ht="15.75" x14ac:dyDescent="0.25">
      <c r="M10" s="64" t="s">
        <v>2</v>
      </c>
      <c r="N10" s="64"/>
      <c r="O10" s="64"/>
    </row>
    <row r="11" spans="1:15" ht="15.75" x14ac:dyDescent="0.25">
      <c r="M11" s="64" t="s">
        <v>3</v>
      </c>
      <c r="N11" s="64"/>
      <c r="O11" s="64"/>
    </row>
    <row r="12" spans="1:15" ht="15.75" customHeight="1" x14ac:dyDescent="0.25">
      <c r="M12" s="64"/>
      <c r="N12" s="64"/>
      <c r="O12" s="64"/>
    </row>
    <row r="13" spans="1:15" ht="15.75" x14ac:dyDescent="0.25">
      <c r="M13" s="3"/>
      <c r="N13" s="4"/>
      <c r="O13" s="4"/>
    </row>
    <row r="15" spans="1:15" x14ac:dyDescent="0.25">
      <c r="A15" s="73" t="s">
        <v>6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</row>
    <row r="16" spans="1:15" ht="15.75" x14ac:dyDescent="0.25">
      <c r="A16" s="74" t="s">
        <v>7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</row>
    <row r="17" spans="1:15" ht="45.75" customHeight="1" thickBot="1" x14ac:dyDescent="0.3">
      <c r="A17" s="75" t="s">
        <v>62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</row>
    <row r="18" spans="1:15" ht="79.5" customHeight="1" x14ac:dyDescent="0.25">
      <c r="A18" s="65" t="s">
        <v>8</v>
      </c>
      <c r="B18" s="67" t="s">
        <v>9</v>
      </c>
      <c r="C18" s="67" t="s">
        <v>10</v>
      </c>
      <c r="D18" s="69" t="s">
        <v>11</v>
      </c>
      <c r="E18" s="71" t="s">
        <v>12</v>
      </c>
      <c r="F18" s="69" t="s">
        <v>13</v>
      </c>
      <c r="G18" s="69" t="s">
        <v>14</v>
      </c>
      <c r="H18" s="69" t="s">
        <v>38</v>
      </c>
      <c r="I18" s="69" t="s">
        <v>15</v>
      </c>
      <c r="J18" s="80" t="s">
        <v>16</v>
      </c>
      <c r="K18" s="82" t="s">
        <v>17</v>
      </c>
      <c r="L18" s="77" t="s">
        <v>18</v>
      </c>
      <c r="M18" s="77"/>
      <c r="N18" s="77"/>
      <c r="O18" s="78" t="s">
        <v>19</v>
      </c>
    </row>
    <row r="19" spans="1:15" ht="45.75" customHeight="1" thickBot="1" x14ac:dyDescent="0.3">
      <c r="A19" s="66"/>
      <c r="B19" s="68"/>
      <c r="C19" s="68"/>
      <c r="D19" s="70"/>
      <c r="E19" s="72"/>
      <c r="F19" s="70"/>
      <c r="G19" s="70"/>
      <c r="H19" s="70"/>
      <c r="I19" s="70"/>
      <c r="J19" s="81"/>
      <c r="K19" s="83"/>
      <c r="L19" s="48" t="s">
        <v>20</v>
      </c>
      <c r="M19" s="48" t="s">
        <v>21</v>
      </c>
      <c r="N19" s="48" t="s">
        <v>22</v>
      </c>
      <c r="O19" s="79"/>
    </row>
    <row r="20" spans="1:15" ht="10.5" customHeight="1" thickBot="1" x14ac:dyDescent="0.35">
      <c r="A20" s="40">
        <v>1</v>
      </c>
      <c r="B20" s="41">
        <v>2</v>
      </c>
      <c r="C20" s="41">
        <v>3</v>
      </c>
      <c r="D20" s="41">
        <v>4</v>
      </c>
      <c r="E20" s="41">
        <v>5</v>
      </c>
      <c r="F20" s="41">
        <v>6</v>
      </c>
      <c r="G20" s="41">
        <v>7</v>
      </c>
      <c r="H20" s="41">
        <v>8</v>
      </c>
      <c r="I20" s="41">
        <v>9</v>
      </c>
      <c r="J20" s="42">
        <v>10</v>
      </c>
      <c r="K20" s="43">
        <v>11</v>
      </c>
      <c r="L20" s="44">
        <v>12</v>
      </c>
      <c r="M20" s="45">
        <v>13</v>
      </c>
      <c r="N20" s="46">
        <v>14</v>
      </c>
      <c r="O20" s="47">
        <v>15</v>
      </c>
    </row>
    <row r="21" spans="1:15" ht="120" customHeight="1" x14ac:dyDescent="0.25">
      <c r="A21" s="31">
        <v>1</v>
      </c>
      <c r="B21" s="6" t="s">
        <v>24</v>
      </c>
      <c r="C21" s="8" t="s">
        <v>25</v>
      </c>
      <c r="D21" s="7" t="s">
        <v>33</v>
      </c>
      <c r="E21" s="8" t="s">
        <v>26</v>
      </c>
      <c r="F21" s="9" t="s">
        <v>27</v>
      </c>
      <c r="G21" s="10" t="s">
        <v>29</v>
      </c>
      <c r="H21" s="11" t="s">
        <v>30</v>
      </c>
      <c r="I21" s="7" t="s">
        <v>31</v>
      </c>
      <c r="J21" s="14" t="s">
        <v>32</v>
      </c>
      <c r="K21" s="36">
        <f>9+1</f>
        <v>10</v>
      </c>
      <c r="L21" s="28">
        <f>49+1+0</f>
        <v>50</v>
      </c>
      <c r="M21" s="28">
        <f>8+1+0</f>
        <v>9</v>
      </c>
      <c r="N21" s="28">
        <f>4+1+0</f>
        <v>5</v>
      </c>
      <c r="O21" s="32" t="s">
        <v>28</v>
      </c>
    </row>
    <row r="22" spans="1:15" ht="94.9" customHeight="1" thickBot="1" x14ac:dyDescent="0.3">
      <c r="A22" s="31">
        <v>2</v>
      </c>
      <c r="B22" s="6" t="s">
        <v>24</v>
      </c>
      <c r="C22" s="8" t="s">
        <v>25</v>
      </c>
      <c r="D22" s="10" t="s">
        <v>34</v>
      </c>
      <c r="E22" s="8" t="s">
        <v>26</v>
      </c>
      <c r="F22" s="9" t="s">
        <v>27</v>
      </c>
      <c r="G22" s="10" t="s">
        <v>61</v>
      </c>
      <c r="H22" s="11" t="s">
        <v>35</v>
      </c>
      <c r="I22" s="10" t="s">
        <v>36</v>
      </c>
      <c r="J22" s="14" t="s">
        <v>37</v>
      </c>
      <c r="K22" s="36">
        <f>11+1+1+2</f>
        <v>15</v>
      </c>
      <c r="L22" s="28">
        <f>138+14+0</f>
        <v>152</v>
      </c>
      <c r="M22" s="28">
        <f>6+2+5+0</f>
        <v>13</v>
      </c>
      <c r="N22" s="28">
        <f>4+1+0</f>
        <v>5</v>
      </c>
      <c r="O22" s="32" t="s">
        <v>28</v>
      </c>
    </row>
    <row r="23" spans="1:15" ht="28.15" customHeight="1" x14ac:dyDescent="0.25">
      <c r="A23" s="39">
        <v>3</v>
      </c>
      <c r="B23" s="6" t="s">
        <v>24</v>
      </c>
      <c r="C23" s="8" t="s">
        <v>25</v>
      </c>
      <c r="D23" s="12" t="s">
        <v>40</v>
      </c>
      <c r="E23" s="8" t="s">
        <v>26</v>
      </c>
      <c r="F23" s="9" t="s">
        <v>41</v>
      </c>
      <c r="G23" s="9" t="s">
        <v>42</v>
      </c>
      <c r="H23" s="12" t="s">
        <v>43</v>
      </c>
      <c r="I23" s="12" t="s">
        <v>44</v>
      </c>
      <c r="J23" s="15" t="s">
        <v>45</v>
      </c>
      <c r="K23" s="37">
        <f>25+1+1+4</f>
        <v>31</v>
      </c>
      <c r="L23" s="30">
        <f>127+15+18+50+45</f>
        <v>255</v>
      </c>
      <c r="M23" s="30">
        <f>16+1+4</f>
        <v>21</v>
      </c>
      <c r="N23" s="30">
        <f>4+4</f>
        <v>8</v>
      </c>
      <c r="O23" s="32" t="s">
        <v>28</v>
      </c>
    </row>
    <row r="24" spans="1:15" ht="48.75" customHeight="1" thickBot="1" x14ac:dyDescent="0.3">
      <c r="A24" s="31">
        <v>4</v>
      </c>
      <c r="B24" s="6" t="s">
        <v>24</v>
      </c>
      <c r="C24" s="8" t="s">
        <v>25</v>
      </c>
      <c r="D24" s="11" t="s">
        <v>83</v>
      </c>
      <c r="E24" s="8" t="s">
        <v>26</v>
      </c>
      <c r="F24" s="9" t="s">
        <v>46</v>
      </c>
      <c r="G24" s="10" t="s">
        <v>59</v>
      </c>
      <c r="H24" s="8" t="s">
        <v>47</v>
      </c>
      <c r="I24" s="7" t="s">
        <v>48</v>
      </c>
      <c r="J24" s="17" t="s">
        <v>49</v>
      </c>
      <c r="K24" s="38">
        <f>2+2+2+2+1</f>
        <v>9</v>
      </c>
      <c r="L24" s="28">
        <f>38+15+16+7</f>
        <v>76</v>
      </c>
      <c r="M24" s="28">
        <f>4+1+1</f>
        <v>6</v>
      </c>
      <c r="N24" s="28">
        <f>1+1</f>
        <v>2</v>
      </c>
      <c r="O24" s="32" t="s">
        <v>28</v>
      </c>
    </row>
    <row r="25" spans="1:15" ht="47.25" customHeight="1" x14ac:dyDescent="0.25">
      <c r="A25" s="39">
        <v>6</v>
      </c>
      <c r="B25" s="6" t="s">
        <v>24</v>
      </c>
      <c r="C25" s="8" t="s">
        <v>25</v>
      </c>
      <c r="D25" s="11" t="s">
        <v>172</v>
      </c>
      <c r="E25" s="8" t="s">
        <v>26</v>
      </c>
      <c r="F25" s="9" t="s">
        <v>54</v>
      </c>
      <c r="G25" s="9" t="s">
        <v>55</v>
      </c>
      <c r="H25" s="9" t="s">
        <v>56</v>
      </c>
      <c r="I25" s="9" t="s">
        <v>57</v>
      </c>
      <c r="J25" s="14" t="s">
        <v>58</v>
      </c>
      <c r="K25" s="38">
        <f>13+1+2+1+2+2+1+1+1</f>
        <v>24</v>
      </c>
      <c r="L25" s="28">
        <f>56+1+9+6+4+7+12</f>
        <v>95</v>
      </c>
      <c r="M25" s="28">
        <f>10+1+2+1+1+1+1</f>
        <v>17</v>
      </c>
      <c r="N25" s="28">
        <f>4+1+1+1+1+2</f>
        <v>10</v>
      </c>
      <c r="O25" s="32" t="s">
        <v>28</v>
      </c>
    </row>
    <row r="26" spans="1:15" ht="112.5" x14ac:dyDescent="0.25">
      <c r="A26" s="31">
        <v>7</v>
      </c>
      <c r="B26" s="6" t="s">
        <v>24</v>
      </c>
      <c r="C26" s="8" t="s">
        <v>25</v>
      </c>
      <c r="D26" s="11" t="s">
        <v>63</v>
      </c>
      <c r="E26" s="8" t="s">
        <v>39</v>
      </c>
      <c r="F26" s="21" t="s">
        <v>65</v>
      </c>
      <c r="G26" s="11" t="s">
        <v>64</v>
      </c>
      <c r="H26" s="11" t="s">
        <v>66</v>
      </c>
      <c r="I26" s="11" t="s">
        <v>67</v>
      </c>
      <c r="J26" s="34" t="s">
        <v>68</v>
      </c>
      <c r="K26" s="36">
        <f>1+2+1+1</f>
        <v>5</v>
      </c>
      <c r="L26" s="28">
        <f>17+10+9</f>
        <v>36</v>
      </c>
      <c r="M26" s="28">
        <f>2+1+1</f>
        <v>4</v>
      </c>
      <c r="N26" s="30">
        <f>1+1+1</f>
        <v>3</v>
      </c>
      <c r="O26" s="32" t="s">
        <v>28</v>
      </c>
    </row>
    <row r="27" spans="1:15" ht="204.75" thickBot="1" x14ac:dyDescent="0.3">
      <c r="A27" s="31">
        <v>8</v>
      </c>
      <c r="B27" s="6" t="s">
        <v>24</v>
      </c>
      <c r="C27" s="8" t="s">
        <v>25</v>
      </c>
      <c r="D27" s="10" t="s">
        <v>71</v>
      </c>
      <c r="E27" s="8" t="s">
        <v>26</v>
      </c>
      <c r="F27" s="9" t="s">
        <v>70</v>
      </c>
      <c r="G27" s="19"/>
      <c r="H27" s="22" t="s">
        <v>72</v>
      </c>
      <c r="I27" s="23" t="s">
        <v>73</v>
      </c>
      <c r="J27" s="16" t="s">
        <v>74</v>
      </c>
      <c r="K27" s="36">
        <f>1+1</f>
        <v>2</v>
      </c>
      <c r="L27" s="28">
        <f>33+23</f>
        <v>56</v>
      </c>
      <c r="M27" s="28">
        <f>1+1</f>
        <v>2</v>
      </c>
      <c r="N27" s="28">
        <v>3</v>
      </c>
      <c r="O27" s="32" t="s">
        <v>28</v>
      </c>
    </row>
    <row r="28" spans="1:15" ht="123.75" x14ac:dyDescent="0.25">
      <c r="A28" s="39">
        <v>9</v>
      </c>
      <c r="B28" s="6" t="s">
        <v>24</v>
      </c>
      <c r="C28" s="8" t="s">
        <v>25</v>
      </c>
      <c r="D28" s="7" t="s">
        <v>76</v>
      </c>
      <c r="E28" s="8" t="s">
        <v>26</v>
      </c>
      <c r="F28" s="9" t="s">
        <v>75</v>
      </c>
      <c r="G28" s="19"/>
      <c r="H28" s="9" t="s">
        <v>79</v>
      </c>
      <c r="I28" s="9" t="s">
        <v>77</v>
      </c>
      <c r="J28" s="16" t="s">
        <v>78</v>
      </c>
      <c r="K28" s="36">
        <v>4</v>
      </c>
      <c r="L28" s="28">
        <v>19</v>
      </c>
      <c r="M28" s="28">
        <v>4</v>
      </c>
      <c r="N28" s="28">
        <v>4</v>
      </c>
      <c r="O28" s="32" t="s">
        <v>28</v>
      </c>
    </row>
    <row r="29" spans="1:15" ht="135" x14ac:dyDescent="0.25">
      <c r="A29" s="31">
        <v>10</v>
      </c>
      <c r="B29" s="6" t="s">
        <v>24</v>
      </c>
      <c r="C29" s="8" t="s">
        <v>25</v>
      </c>
      <c r="D29" s="24" t="s">
        <v>84</v>
      </c>
      <c r="E29" s="18" t="s">
        <v>26</v>
      </c>
      <c r="F29" s="25" t="s">
        <v>75</v>
      </c>
      <c r="G29" s="24" t="s">
        <v>69</v>
      </c>
      <c r="H29" s="19"/>
      <c r="I29" s="19"/>
      <c r="J29" s="35"/>
      <c r="K29" s="36">
        <v>6</v>
      </c>
      <c r="L29" s="28">
        <v>24</v>
      </c>
      <c r="M29" s="28">
        <v>6</v>
      </c>
      <c r="N29" s="28">
        <v>4</v>
      </c>
      <c r="O29" s="32" t="s">
        <v>28</v>
      </c>
    </row>
    <row r="30" spans="1:15" ht="360.75" thickBot="1" x14ac:dyDescent="0.3">
      <c r="A30" s="31">
        <v>11</v>
      </c>
      <c r="B30" s="6" t="s">
        <v>24</v>
      </c>
      <c r="C30" s="8" t="s">
        <v>25</v>
      </c>
      <c r="D30" s="7" t="s">
        <v>85</v>
      </c>
      <c r="E30" s="18" t="s">
        <v>39</v>
      </c>
      <c r="F30" s="9" t="s">
        <v>86</v>
      </c>
      <c r="G30" s="9" t="s">
        <v>87</v>
      </c>
      <c r="H30" s="11" t="s">
        <v>88</v>
      </c>
      <c r="I30" s="9" t="s">
        <v>89</v>
      </c>
      <c r="J30" s="16" t="s">
        <v>90</v>
      </c>
      <c r="K30" s="36">
        <v>1</v>
      </c>
      <c r="L30" s="28">
        <v>18</v>
      </c>
      <c r="M30" s="28">
        <v>0</v>
      </c>
      <c r="N30" s="28">
        <v>1</v>
      </c>
      <c r="O30" s="32" t="s">
        <v>28</v>
      </c>
    </row>
    <row r="31" spans="1:15" ht="281.25" x14ac:dyDescent="0.25">
      <c r="A31" s="39">
        <v>12</v>
      </c>
      <c r="B31" s="6" t="s">
        <v>24</v>
      </c>
      <c r="C31" s="8" t="s">
        <v>25</v>
      </c>
      <c r="D31" s="7" t="s">
        <v>91</v>
      </c>
      <c r="E31" s="18" t="s">
        <v>39</v>
      </c>
      <c r="F31" s="9" t="s">
        <v>80</v>
      </c>
      <c r="G31" s="9" t="s">
        <v>82</v>
      </c>
      <c r="H31" s="22" t="s">
        <v>81</v>
      </c>
      <c r="I31" s="22" t="s">
        <v>92</v>
      </c>
      <c r="J31" s="34" t="s">
        <v>93</v>
      </c>
      <c r="K31" s="54">
        <v>3</v>
      </c>
      <c r="L31" s="28">
        <v>17</v>
      </c>
      <c r="M31" s="28">
        <v>1</v>
      </c>
      <c r="N31" s="28">
        <v>5</v>
      </c>
      <c r="O31" s="32" t="s">
        <v>28</v>
      </c>
    </row>
    <row r="32" spans="1:15" ht="168" x14ac:dyDescent="0.25">
      <c r="A32" s="31">
        <v>13</v>
      </c>
      <c r="B32" s="6" t="s">
        <v>24</v>
      </c>
      <c r="C32" s="8" t="s">
        <v>25</v>
      </c>
      <c r="D32" s="7" t="s">
        <v>98</v>
      </c>
      <c r="E32" s="20" t="s">
        <v>26</v>
      </c>
      <c r="F32" s="7" t="s">
        <v>94</v>
      </c>
      <c r="G32" s="7" t="s">
        <v>95</v>
      </c>
      <c r="H32" s="26" t="s">
        <v>97</v>
      </c>
      <c r="I32" s="26" t="s">
        <v>96</v>
      </c>
      <c r="J32" s="34" t="s">
        <v>99</v>
      </c>
      <c r="K32" s="36">
        <v>2</v>
      </c>
      <c r="L32" s="28">
        <v>29</v>
      </c>
      <c r="M32" s="28">
        <v>2</v>
      </c>
      <c r="N32" s="28">
        <v>2</v>
      </c>
      <c r="O32" s="33"/>
    </row>
    <row r="33" spans="1:15" ht="54" customHeight="1" thickBot="1" x14ac:dyDescent="0.3">
      <c r="A33" s="31">
        <v>14</v>
      </c>
      <c r="B33" s="6" t="s">
        <v>24</v>
      </c>
      <c r="C33" s="8" t="s">
        <v>25</v>
      </c>
      <c r="D33" s="11" t="s">
        <v>104</v>
      </c>
      <c r="E33" s="20" t="s">
        <v>26</v>
      </c>
      <c r="F33" s="9" t="s">
        <v>86</v>
      </c>
      <c r="G33" s="10" t="s">
        <v>111</v>
      </c>
      <c r="H33" s="27" t="s">
        <v>112</v>
      </c>
      <c r="I33" s="7" t="s">
        <v>108</v>
      </c>
      <c r="J33" s="16" t="s">
        <v>113</v>
      </c>
      <c r="K33" s="54">
        <v>0</v>
      </c>
      <c r="L33" s="55">
        <v>0</v>
      </c>
      <c r="M33" s="55">
        <v>0</v>
      </c>
      <c r="N33" s="55">
        <v>0</v>
      </c>
      <c r="O33" s="33"/>
    </row>
    <row r="34" spans="1:15" ht="31.5" customHeight="1" x14ac:dyDescent="0.25">
      <c r="A34" s="39">
        <v>15</v>
      </c>
      <c r="B34" s="6" t="s">
        <v>24</v>
      </c>
      <c r="C34" s="8" t="s">
        <v>25</v>
      </c>
      <c r="D34" s="10" t="s">
        <v>105</v>
      </c>
      <c r="E34" s="20" t="s">
        <v>39</v>
      </c>
      <c r="F34" s="9" t="s">
        <v>106</v>
      </c>
      <c r="G34" s="9" t="s">
        <v>114</v>
      </c>
      <c r="H34" s="9" t="s">
        <v>115</v>
      </c>
      <c r="I34" s="10" t="s">
        <v>109</v>
      </c>
      <c r="J34" s="16" t="s">
        <v>116</v>
      </c>
      <c r="K34" s="38">
        <v>1</v>
      </c>
      <c r="L34" s="29">
        <v>2</v>
      </c>
      <c r="M34" s="29">
        <v>0</v>
      </c>
      <c r="N34" s="29">
        <v>1</v>
      </c>
      <c r="O34" s="32" t="s">
        <v>28</v>
      </c>
    </row>
    <row r="35" spans="1:15" ht="69.75" customHeight="1" thickBot="1" x14ac:dyDescent="0.3">
      <c r="A35" s="31">
        <v>16</v>
      </c>
      <c r="B35" s="6" t="s">
        <v>24</v>
      </c>
      <c r="C35" s="8" t="s">
        <v>25</v>
      </c>
      <c r="D35" s="24" t="s">
        <v>157</v>
      </c>
      <c r="E35" s="20" t="s">
        <v>39</v>
      </c>
      <c r="F35" s="9" t="s">
        <v>107</v>
      </c>
      <c r="G35" s="9" t="s">
        <v>117</v>
      </c>
      <c r="H35" s="9" t="s">
        <v>118</v>
      </c>
      <c r="I35" s="10" t="s">
        <v>110</v>
      </c>
      <c r="J35" s="16" t="s">
        <v>119</v>
      </c>
      <c r="K35" s="38">
        <v>2</v>
      </c>
      <c r="L35" s="29">
        <v>3</v>
      </c>
      <c r="M35" s="29">
        <v>0</v>
      </c>
      <c r="N35" s="29">
        <v>0</v>
      </c>
      <c r="O35" s="32" t="s">
        <v>28</v>
      </c>
    </row>
    <row r="36" spans="1:15" ht="80.25" customHeight="1" x14ac:dyDescent="0.25">
      <c r="A36" s="39">
        <v>18</v>
      </c>
      <c r="B36" s="6" t="s">
        <v>24</v>
      </c>
      <c r="C36" s="8" t="s">
        <v>25</v>
      </c>
      <c r="D36" s="7" t="s">
        <v>120</v>
      </c>
      <c r="E36" s="8" t="s">
        <v>26</v>
      </c>
      <c r="F36" s="9" t="s">
        <v>46</v>
      </c>
      <c r="G36" s="9" t="s">
        <v>121</v>
      </c>
      <c r="H36" s="11" t="s">
        <v>122</v>
      </c>
      <c r="I36" s="9" t="s">
        <v>123</v>
      </c>
      <c r="J36" s="8" t="s">
        <v>124</v>
      </c>
      <c r="K36" s="18">
        <f>2</f>
        <v>2</v>
      </c>
      <c r="L36" s="18">
        <f>10+5</f>
        <v>15</v>
      </c>
      <c r="M36" s="18">
        <f>1+1</f>
        <v>2</v>
      </c>
      <c r="N36" s="18">
        <f>1+1</f>
        <v>2</v>
      </c>
      <c r="O36" s="32" t="s">
        <v>28</v>
      </c>
    </row>
    <row r="37" spans="1:15" ht="69" customHeight="1" thickBot="1" x14ac:dyDescent="0.3">
      <c r="A37" s="31">
        <v>20</v>
      </c>
      <c r="B37" s="52" t="s">
        <v>24</v>
      </c>
      <c r="C37" s="13" t="s">
        <v>25</v>
      </c>
      <c r="D37" s="24" t="s">
        <v>125</v>
      </c>
      <c r="E37" s="53" t="s">
        <v>26</v>
      </c>
      <c r="F37" s="7" t="s">
        <v>126</v>
      </c>
      <c r="G37" s="24" t="s">
        <v>132</v>
      </c>
      <c r="H37" s="9" t="s">
        <v>133</v>
      </c>
      <c r="I37" s="7" t="s">
        <v>127</v>
      </c>
      <c r="J37" s="19"/>
      <c r="K37" s="28">
        <v>2</v>
      </c>
      <c r="L37" s="28">
        <v>6</v>
      </c>
      <c r="M37" s="28">
        <v>2</v>
      </c>
      <c r="N37" s="28">
        <v>4</v>
      </c>
      <c r="O37" s="32" t="s">
        <v>28</v>
      </c>
    </row>
    <row r="38" spans="1:15" ht="122.25" customHeight="1" x14ac:dyDescent="0.25">
      <c r="A38" s="39">
        <v>21</v>
      </c>
      <c r="B38" s="6" t="s">
        <v>24</v>
      </c>
      <c r="C38" s="8" t="s">
        <v>25</v>
      </c>
      <c r="D38" s="25" t="s">
        <v>128</v>
      </c>
      <c r="E38" s="18" t="s">
        <v>26</v>
      </c>
      <c r="F38" s="49" t="s">
        <v>129</v>
      </c>
      <c r="G38" s="19"/>
      <c r="H38" s="19"/>
      <c r="I38" s="49" t="s">
        <v>130</v>
      </c>
      <c r="J38" s="19"/>
      <c r="K38" s="36">
        <v>4</v>
      </c>
      <c r="L38" s="28">
        <v>19</v>
      </c>
      <c r="M38" s="28">
        <v>4</v>
      </c>
      <c r="N38" s="28">
        <v>4</v>
      </c>
      <c r="O38" s="32" t="s">
        <v>28</v>
      </c>
    </row>
    <row r="39" spans="1:15" ht="112.5" customHeight="1" x14ac:dyDescent="0.25">
      <c r="A39" s="31">
        <v>22</v>
      </c>
      <c r="B39" s="6" t="s">
        <v>24</v>
      </c>
      <c r="C39" s="8" t="s">
        <v>25</v>
      </c>
      <c r="D39" s="24" t="s">
        <v>131</v>
      </c>
      <c r="E39" s="20" t="s">
        <v>26</v>
      </c>
      <c r="F39" s="9" t="s">
        <v>86</v>
      </c>
      <c r="G39" s="9" t="s">
        <v>100</v>
      </c>
      <c r="H39" s="11" t="s">
        <v>101</v>
      </c>
      <c r="I39" s="9" t="s">
        <v>102</v>
      </c>
      <c r="J39" s="9" t="s">
        <v>103</v>
      </c>
      <c r="K39" s="19"/>
      <c r="L39" s="19"/>
      <c r="M39" s="19"/>
      <c r="N39" s="19"/>
      <c r="O39" s="18" t="s">
        <v>28</v>
      </c>
    </row>
    <row r="40" spans="1:15" ht="129" customHeight="1" thickBot="1" x14ac:dyDescent="0.3">
      <c r="A40" s="31">
        <v>23</v>
      </c>
      <c r="B40" s="6" t="s">
        <v>24</v>
      </c>
      <c r="C40" s="8" t="s">
        <v>25</v>
      </c>
      <c r="D40" s="24" t="s">
        <v>171</v>
      </c>
      <c r="E40" s="56" t="s">
        <v>26</v>
      </c>
      <c r="F40" s="9" t="s">
        <v>46</v>
      </c>
      <c r="G40" s="24" t="s">
        <v>134</v>
      </c>
      <c r="H40" s="24" t="s">
        <v>135</v>
      </c>
      <c r="I40" s="24" t="s">
        <v>136</v>
      </c>
      <c r="J40" s="9" t="s">
        <v>137</v>
      </c>
      <c r="K40" s="18">
        <f>1+1</f>
        <v>2</v>
      </c>
      <c r="L40" s="18">
        <f>11+12</f>
        <v>23</v>
      </c>
      <c r="M40" s="18">
        <f>1+1</f>
        <v>2</v>
      </c>
      <c r="N40" s="18">
        <f>1+1</f>
        <v>2</v>
      </c>
      <c r="O40" s="18"/>
    </row>
    <row r="41" spans="1:15" ht="129" customHeight="1" x14ac:dyDescent="0.25">
      <c r="A41" s="39">
        <v>24</v>
      </c>
      <c r="B41" s="6" t="s">
        <v>24</v>
      </c>
      <c r="C41" s="8" t="s">
        <v>25</v>
      </c>
      <c r="D41" s="24" t="s">
        <v>142</v>
      </c>
      <c r="E41" s="56" t="s">
        <v>26</v>
      </c>
      <c r="F41" s="9" t="s">
        <v>138</v>
      </c>
      <c r="G41" s="24" t="s">
        <v>139</v>
      </c>
      <c r="H41" s="24" t="s">
        <v>140</v>
      </c>
      <c r="I41" s="24" t="s">
        <v>143</v>
      </c>
      <c r="J41" s="9" t="s">
        <v>141</v>
      </c>
      <c r="K41" s="19">
        <v>1</v>
      </c>
      <c r="L41" s="19">
        <v>1</v>
      </c>
      <c r="M41" s="19">
        <v>1</v>
      </c>
      <c r="N41" s="19"/>
      <c r="O41" s="19"/>
    </row>
    <row r="42" spans="1:15" ht="129" customHeight="1" x14ac:dyDescent="0.25">
      <c r="A42" s="31">
        <v>25</v>
      </c>
      <c r="B42" s="6" t="s">
        <v>24</v>
      </c>
      <c r="C42" s="8" t="s">
        <v>25</v>
      </c>
      <c r="D42" s="24" t="s">
        <v>144</v>
      </c>
      <c r="E42" s="56" t="s">
        <v>26</v>
      </c>
      <c r="F42" s="9" t="s">
        <v>138</v>
      </c>
      <c r="G42" s="24" t="s">
        <v>139</v>
      </c>
      <c r="H42" s="24" t="s">
        <v>140</v>
      </c>
      <c r="I42" s="24" t="s">
        <v>145</v>
      </c>
      <c r="J42" s="9" t="s">
        <v>141</v>
      </c>
      <c r="K42" s="19">
        <v>1</v>
      </c>
      <c r="L42" s="19">
        <v>1</v>
      </c>
      <c r="M42" s="19">
        <v>1</v>
      </c>
      <c r="N42" s="19"/>
      <c r="O42" s="19"/>
    </row>
    <row r="43" spans="1:15" ht="164.25" customHeight="1" thickBot="1" x14ac:dyDescent="0.3">
      <c r="A43" s="31">
        <v>26</v>
      </c>
      <c r="B43" s="6" t="s">
        <v>24</v>
      </c>
      <c r="C43" s="8" t="s">
        <v>25</v>
      </c>
      <c r="D43" s="24" t="s">
        <v>146</v>
      </c>
      <c r="E43" s="56" t="s">
        <v>26</v>
      </c>
      <c r="F43" s="11" t="s">
        <v>147</v>
      </c>
      <c r="G43" s="24" t="s">
        <v>151</v>
      </c>
      <c r="H43" s="24" t="s">
        <v>148</v>
      </c>
      <c r="I43" s="24" t="s">
        <v>149</v>
      </c>
      <c r="J43" s="11" t="s">
        <v>150</v>
      </c>
      <c r="K43" s="18">
        <f>1</f>
        <v>1</v>
      </c>
      <c r="L43" s="18">
        <f>8</f>
        <v>8</v>
      </c>
      <c r="M43" s="18">
        <f>1</f>
        <v>1</v>
      </c>
      <c r="N43" s="18"/>
      <c r="O43" s="19"/>
    </row>
    <row r="44" spans="1:15" ht="123.75" x14ac:dyDescent="0.25">
      <c r="A44" s="39">
        <v>27</v>
      </c>
      <c r="B44" s="6" t="s">
        <v>24</v>
      </c>
      <c r="C44" s="8" t="s">
        <v>25</v>
      </c>
      <c r="D44" s="24" t="s">
        <v>152</v>
      </c>
      <c r="E44" s="56" t="s">
        <v>26</v>
      </c>
      <c r="F44" s="11" t="s">
        <v>153</v>
      </c>
      <c r="G44" s="24" t="s">
        <v>153</v>
      </c>
      <c r="H44" s="24" t="s">
        <v>155</v>
      </c>
      <c r="I44" s="24" t="s">
        <v>154</v>
      </c>
      <c r="J44" s="11" t="s">
        <v>156</v>
      </c>
      <c r="K44" s="19"/>
      <c r="L44" s="19"/>
      <c r="M44" s="19"/>
      <c r="N44" s="19"/>
      <c r="O44" s="19"/>
    </row>
    <row r="45" spans="1:15" ht="118.5" customHeight="1" x14ac:dyDescent="0.25">
      <c r="A45" s="31">
        <v>28</v>
      </c>
      <c r="B45" s="6" t="s">
        <v>24</v>
      </c>
      <c r="C45" s="8" t="s">
        <v>25</v>
      </c>
      <c r="D45" s="25" t="s">
        <v>166</v>
      </c>
      <c r="E45" s="8" t="s">
        <v>26</v>
      </c>
      <c r="F45" s="9" t="s">
        <v>50</v>
      </c>
      <c r="G45" s="9" t="s">
        <v>60</v>
      </c>
      <c r="H45" s="9" t="s">
        <v>51</v>
      </c>
      <c r="I45" s="9" t="s">
        <v>52</v>
      </c>
      <c r="J45" s="14" t="s">
        <v>53</v>
      </c>
      <c r="K45" s="50">
        <f>8+1-3+1</f>
        <v>7</v>
      </c>
      <c r="L45" s="51">
        <f>116+14-21+5</f>
        <v>114</v>
      </c>
      <c r="M45" s="51">
        <f>6+1-2+2</f>
        <v>7</v>
      </c>
      <c r="N45" s="51">
        <f>4+1-2+2</f>
        <v>5</v>
      </c>
      <c r="O45" s="32" t="s">
        <v>28</v>
      </c>
    </row>
    <row r="46" spans="1:15" ht="45" customHeight="1" thickBot="1" x14ac:dyDescent="0.3">
      <c r="A46" s="31">
        <v>29</v>
      </c>
      <c r="B46" s="6" t="s">
        <v>24</v>
      </c>
      <c r="C46" s="8" t="s">
        <v>25</v>
      </c>
      <c r="D46" s="9" t="s">
        <v>158</v>
      </c>
      <c r="E46" s="8" t="s">
        <v>26</v>
      </c>
      <c r="F46" s="9" t="s">
        <v>159</v>
      </c>
      <c r="G46" s="9" t="s">
        <v>160</v>
      </c>
      <c r="H46" s="58" t="s">
        <v>161</v>
      </c>
      <c r="I46" s="58" t="s">
        <v>162</v>
      </c>
      <c r="J46" s="59" t="s">
        <v>164</v>
      </c>
      <c r="K46" s="19"/>
      <c r="L46" s="19"/>
      <c r="M46" s="19"/>
      <c r="N46" s="19"/>
      <c r="O46" s="32" t="s">
        <v>28</v>
      </c>
    </row>
    <row r="47" spans="1:15" ht="45" customHeight="1" x14ac:dyDescent="0.25">
      <c r="A47" s="39">
        <v>30</v>
      </c>
      <c r="B47" s="6" t="s">
        <v>24</v>
      </c>
      <c r="C47" s="8" t="s">
        <v>25</v>
      </c>
      <c r="D47" s="9" t="s">
        <v>158</v>
      </c>
      <c r="E47" s="8" t="s">
        <v>26</v>
      </c>
      <c r="F47" s="9" t="s">
        <v>159</v>
      </c>
      <c r="G47" s="9" t="s">
        <v>160</v>
      </c>
      <c r="H47" s="58" t="s">
        <v>161</v>
      </c>
      <c r="I47" s="58" t="s">
        <v>163</v>
      </c>
      <c r="J47" s="59" t="s">
        <v>165</v>
      </c>
      <c r="K47" s="19"/>
      <c r="L47" s="19"/>
      <c r="M47" s="19"/>
      <c r="N47" s="19"/>
      <c r="O47" s="32" t="s">
        <v>28</v>
      </c>
    </row>
    <row r="48" spans="1:15" ht="64.900000000000006" customHeight="1" x14ac:dyDescent="0.25">
      <c r="A48" s="31">
        <v>31</v>
      </c>
      <c r="B48" s="63" t="s">
        <v>24</v>
      </c>
      <c r="C48" s="60" t="s">
        <v>25</v>
      </c>
      <c r="D48" s="61" t="s">
        <v>167</v>
      </c>
      <c r="E48" s="60" t="s">
        <v>26</v>
      </c>
      <c r="F48" s="61" t="s">
        <v>70</v>
      </c>
      <c r="G48" s="61" t="s">
        <v>55</v>
      </c>
      <c r="H48" s="62" t="s">
        <v>168</v>
      </c>
      <c r="I48" s="62" t="s">
        <v>169</v>
      </c>
      <c r="J48" s="59" t="s">
        <v>170</v>
      </c>
      <c r="K48" s="19"/>
      <c r="L48" s="19"/>
      <c r="M48" s="19"/>
      <c r="N48" s="19"/>
      <c r="O48" s="32" t="s">
        <v>28</v>
      </c>
    </row>
  </sheetData>
  <autoFilter ref="A20:P45"/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J25 E21:E23 E41:G44 I41:J44">
    <cfRule type="expression" dxfId="119" priority="817">
      <formula>AND(ISBLANK(E21),ISTEXT($F21))</formula>
    </cfRule>
  </conditionalFormatting>
  <conditionalFormatting sqref="E21:F21 H21:I21">
    <cfRule type="expression" dxfId="118" priority="805">
      <formula>AND(ISBLANK(E21),ISTEXT($F21))</formula>
    </cfRule>
  </conditionalFormatting>
  <conditionalFormatting sqref="D21 D41:D44 H41:H44">
    <cfRule type="expression" dxfId="117" priority="806">
      <formula>NOT(ISBLANK($AM21))</formula>
    </cfRule>
  </conditionalFormatting>
  <conditionalFormatting sqref="G21">
    <cfRule type="expression" dxfId="116" priority="803">
      <formula>AND(ISBLANK(G21),ISTEXT($F21))</formula>
    </cfRule>
  </conditionalFormatting>
  <conditionalFormatting sqref="J21">
    <cfRule type="expression" dxfId="115" priority="802">
      <formula>AND(ISBLANK(J21),ISTEXT($F21))</formula>
    </cfRule>
  </conditionalFormatting>
  <conditionalFormatting sqref="F22 H22">
    <cfRule type="expression" dxfId="114" priority="801">
      <formula>AND(ISBLANK(F22),ISTEXT($F22))</formula>
    </cfRule>
  </conditionalFormatting>
  <conditionalFormatting sqref="G22">
    <cfRule type="expression" dxfId="113" priority="799">
      <formula>AND(ISBLANK(G22),ISTEXT($F22))</formula>
    </cfRule>
  </conditionalFormatting>
  <conditionalFormatting sqref="J22">
    <cfRule type="expression" dxfId="112" priority="798">
      <formula>AND(ISBLANK(J22),ISTEXT($F22))</formula>
    </cfRule>
  </conditionalFormatting>
  <conditionalFormatting sqref="E23:I23">
    <cfRule type="expression" dxfId="111" priority="774">
      <formula>AND(ISBLANK(E23),ISTEXT($F23))</formula>
    </cfRule>
  </conditionalFormatting>
  <conditionalFormatting sqref="D23">
    <cfRule type="expression" dxfId="110" priority="773">
      <formula>NOT(ISBLANK($AM23))</formula>
    </cfRule>
  </conditionalFormatting>
  <conditionalFormatting sqref="J23">
    <cfRule type="expression" dxfId="109" priority="771">
      <formula>AND(ISBLANK(J23),ISTEXT($F23))</formula>
    </cfRule>
  </conditionalFormatting>
  <conditionalFormatting sqref="E24">
    <cfRule type="expression" dxfId="108" priority="734">
      <formula>AND(ISBLANK(E24),ISTEXT($F24))</formula>
    </cfRule>
  </conditionalFormatting>
  <conditionalFormatting sqref="D24">
    <cfRule type="expression" dxfId="107" priority="721">
      <formula>NOT(ISBLANK($AM24))</formula>
    </cfRule>
  </conditionalFormatting>
  <conditionalFormatting sqref="F24">
    <cfRule type="expression" dxfId="106" priority="720">
      <formula>AND(ISBLANK(F24),ISTEXT($F24))</formula>
    </cfRule>
  </conditionalFormatting>
  <conditionalFormatting sqref="G24:I24">
    <cfRule type="expression" dxfId="105" priority="719">
      <formula>AND(ISBLANK(G24),ISTEXT($F24))</formula>
    </cfRule>
  </conditionalFormatting>
  <conditionalFormatting sqref="J24">
    <cfRule type="expression" dxfId="104" priority="718">
      <formula>AND(ISBLANK(J24),ISTEXT($F24))</formula>
    </cfRule>
  </conditionalFormatting>
  <conditionalFormatting sqref="E25:G25">
    <cfRule type="expression" dxfId="103" priority="714">
      <formula>AND(ISBLANK(E25),ISTEXT($F25))</formula>
    </cfRule>
  </conditionalFormatting>
  <conditionalFormatting sqref="I25">
    <cfRule type="expression" dxfId="102" priority="708">
      <formula>AND(ISBLANK(I25),ISTEXT($F25))</formula>
    </cfRule>
  </conditionalFormatting>
  <conditionalFormatting sqref="H25">
    <cfRule type="expression" dxfId="101" priority="707">
      <formula>AND(ISBLANK(H25),ISTEXT($F25))</formula>
    </cfRule>
  </conditionalFormatting>
  <conditionalFormatting sqref="D25">
    <cfRule type="expression" dxfId="100" priority="561">
      <formula>NOT(ISBLANK($AM25))</formula>
    </cfRule>
  </conditionalFormatting>
  <conditionalFormatting sqref="D26">
    <cfRule type="expression" dxfId="99" priority="512">
      <formula>NOT(ISBLANK($AM26))</formula>
    </cfRule>
  </conditionalFormatting>
  <conditionalFormatting sqref="E26">
    <cfRule type="expression" dxfId="98" priority="511">
      <formula>AND(ISBLANK(E26),ISTEXT($F26))</formula>
    </cfRule>
  </conditionalFormatting>
  <conditionalFormatting sqref="F26">
    <cfRule type="expression" dxfId="97" priority="510">
      <formula>NOT(ISBLANK($AM26))</formula>
    </cfRule>
  </conditionalFormatting>
  <conditionalFormatting sqref="G26">
    <cfRule type="expression" dxfId="96" priority="509">
      <formula>NOT(ISBLANK($AM26))</formula>
    </cfRule>
  </conditionalFormatting>
  <conditionalFormatting sqref="H26">
    <cfRule type="expression" dxfId="95" priority="508">
      <formula>NOT(ISBLANK($AM26))</formula>
    </cfRule>
  </conditionalFormatting>
  <conditionalFormatting sqref="I26">
    <cfRule type="expression" dxfId="94" priority="507">
      <formula>NOT(ISBLANK($AM26))</formula>
    </cfRule>
  </conditionalFormatting>
  <conditionalFormatting sqref="E27">
    <cfRule type="expression" dxfId="93" priority="497">
      <formula>AND(ISBLANK(E27),ISTEXT($F27))</formula>
    </cfRule>
  </conditionalFormatting>
  <conditionalFormatting sqref="J27">
    <cfRule type="expression" dxfId="92" priority="495">
      <formula>AND(ISBLANK(J27),ISTEXT($F27))</formula>
    </cfRule>
  </conditionalFormatting>
  <conditionalFormatting sqref="D28">
    <cfRule type="expression" dxfId="91" priority="457">
      <formula>NOT(ISBLANK($AM28))</formula>
    </cfRule>
  </conditionalFormatting>
  <conditionalFormatting sqref="E28">
    <cfRule type="expression" dxfId="90" priority="454">
      <formula>AND(ISBLANK(E28),ISTEXT($F28))</formula>
    </cfRule>
  </conditionalFormatting>
  <conditionalFormatting sqref="F28">
    <cfRule type="expression" dxfId="89" priority="453">
      <formula>AND(ISBLANK(F28),ISTEXT($F28))</formula>
    </cfRule>
  </conditionalFormatting>
  <conditionalFormatting sqref="I28">
    <cfRule type="expression" dxfId="88" priority="452">
      <formula>AND(ISBLANK(I28),ISTEXT($F28))</formula>
    </cfRule>
  </conditionalFormatting>
  <conditionalFormatting sqref="J28">
    <cfRule type="expression" dxfId="87" priority="451">
      <formula>AND(ISBLANK(J28),ISTEXT($F28))</formula>
    </cfRule>
  </conditionalFormatting>
  <conditionalFormatting sqref="H28">
    <cfRule type="expression" dxfId="86" priority="450">
      <formula>AND(ISBLANK(H28),ISTEXT($F28))</formula>
    </cfRule>
  </conditionalFormatting>
  <conditionalFormatting sqref="D29">
    <cfRule type="expression" dxfId="85" priority="419">
      <formula>NOT(ISBLANK($AM29))</formula>
    </cfRule>
  </conditionalFormatting>
  <conditionalFormatting sqref="F29">
    <cfRule type="expression" dxfId="84" priority="417">
      <formula>AND(ISBLANK(F29),ISTEXT($F29))</formula>
    </cfRule>
  </conditionalFormatting>
  <conditionalFormatting sqref="G29">
    <cfRule type="expression" dxfId="83" priority="415">
      <formula>AND(ISBLANK(G29),ISTEXT($F29))</formula>
    </cfRule>
  </conditionalFormatting>
  <conditionalFormatting sqref="D30">
    <cfRule type="expression" dxfId="82" priority="394">
      <formula>NOT(ISBLANK($AM30))</formula>
    </cfRule>
  </conditionalFormatting>
  <conditionalFormatting sqref="G30">
    <cfRule type="expression" dxfId="81" priority="390">
      <formula>AND(ISBLANK(G30),ISTEXT($F30))</formula>
    </cfRule>
  </conditionalFormatting>
  <conditionalFormatting sqref="F30">
    <cfRule type="expression" dxfId="80" priority="389">
      <formula>AND(ISBLANK(F30),ISTEXT($F30))</formula>
    </cfRule>
  </conditionalFormatting>
  <conditionalFormatting sqref="H30">
    <cfRule type="expression" dxfId="79" priority="388">
      <formula>AND(ISBLANK(H30),ISTEXT($F30))</formula>
    </cfRule>
  </conditionalFormatting>
  <conditionalFormatting sqref="I30">
    <cfRule type="expression" dxfId="78" priority="385">
      <formula>AND(ISBLANK(I30),ISTEXT($F30))</formula>
    </cfRule>
  </conditionalFormatting>
  <conditionalFormatting sqref="J30">
    <cfRule type="expression" dxfId="77" priority="383">
      <formula>AND(ISBLANK(J30),ISTEXT($F30))</formula>
    </cfRule>
  </conditionalFormatting>
  <conditionalFormatting sqref="D31">
    <cfRule type="expression" dxfId="76" priority="382">
      <formula>NOT(ISBLANK($AM31))</formula>
    </cfRule>
  </conditionalFormatting>
  <conditionalFormatting sqref="F31">
    <cfRule type="expression" dxfId="75" priority="381">
      <formula>AND(ISBLANK(F31),ISTEXT($F31))</formula>
    </cfRule>
  </conditionalFormatting>
  <conditionalFormatting sqref="G31">
    <cfRule type="expression" dxfId="74" priority="380">
      <formula>AND(ISBLANK(G31),ISTEXT($F31))</formula>
    </cfRule>
  </conditionalFormatting>
  <conditionalFormatting sqref="F32:G32">
    <cfRule type="expression" dxfId="73" priority="351">
      <formula>NOT(ISBLANK($AM32))</formula>
    </cfRule>
  </conditionalFormatting>
  <conditionalFormatting sqref="D33">
    <cfRule type="expression" dxfId="72" priority="300">
      <formula>NOT(ISBLANK($AM33))</formula>
    </cfRule>
  </conditionalFormatting>
  <conditionalFormatting sqref="F33">
    <cfRule type="expression" dxfId="71" priority="299">
      <formula>AND(ISBLANK(F33),ISTEXT($D33))</formula>
    </cfRule>
  </conditionalFormatting>
  <conditionalFormatting sqref="D34">
    <cfRule type="expression" dxfId="70" priority="292">
      <formula>NOT(ISBLANK($AM34))</formula>
    </cfRule>
  </conditionalFormatting>
  <conditionalFormatting sqref="F34">
    <cfRule type="expression" dxfId="69" priority="291">
      <formula>AND(ISBLANK(F34),ISTEXT($F34))</formula>
    </cfRule>
  </conditionalFormatting>
  <conditionalFormatting sqref="I33">
    <cfRule type="expression" dxfId="68" priority="279">
      <formula>AND(ISBLANK(I33),ISTEXT($F33))</formula>
    </cfRule>
  </conditionalFormatting>
  <conditionalFormatting sqref="I34">
    <cfRule type="expression" dxfId="67" priority="275">
      <formula>AND(ISBLANK(I34),ISTEXT($F34))</formula>
    </cfRule>
  </conditionalFormatting>
  <conditionalFormatting sqref="G33:H33">
    <cfRule type="expression" dxfId="66" priority="264">
      <formula>AND(ISBLANK(G33),ISTEXT($F33))</formula>
    </cfRule>
  </conditionalFormatting>
  <conditionalFormatting sqref="J33">
    <cfRule type="expression" dxfId="65" priority="261">
      <formula>AND(ISBLANK(J33),ISTEXT($F33))</formula>
    </cfRule>
  </conditionalFormatting>
  <conditionalFormatting sqref="G34:H34">
    <cfRule type="expression" dxfId="64" priority="240">
      <formula>AND(ISBLANK(G34),ISTEXT($F34))</formula>
    </cfRule>
  </conditionalFormatting>
  <conditionalFormatting sqref="J34">
    <cfRule type="expression" dxfId="63" priority="237">
      <formula>AND(ISBLANK(J34),ISTEXT($F34))</formula>
    </cfRule>
  </conditionalFormatting>
  <conditionalFormatting sqref="D36">
    <cfRule type="expression" dxfId="62" priority="206">
      <formula>NOT(ISBLANK($AM36))</formula>
    </cfRule>
  </conditionalFormatting>
  <conditionalFormatting sqref="E36">
    <cfRule type="expression" dxfId="61" priority="203">
      <formula>AND(ISBLANK(E36),ISTEXT($F36))</formula>
    </cfRule>
  </conditionalFormatting>
  <conditionalFormatting sqref="F36">
    <cfRule type="expression" dxfId="60" priority="202">
      <formula>AND(ISBLANK(F36),ISTEXT($F36))</formula>
    </cfRule>
  </conditionalFormatting>
  <conditionalFormatting sqref="G36">
    <cfRule type="expression" dxfId="59" priority="201">
      <formula>AND(ISBLANK(G36),ISTEXT($F36))</formula>
    </cfRule>
  </conditionalFormatting>
  <conditionalFormatting sqref="H36">
    <cfRule type="expression" dxfId="58" priority="200">
      <formula>AND(ISBLANK(H36),ISTEXT($F36))</formula>
    </cfRule>
  </conditionalFormatting>
  <conditionalFormatting sqref="I36">
    <cfRule type="expression" dxfId="57" priority="197">
      <formula>AND(ISBLANK(I36),ISTEXT($F36))</formula>
    </cfRule>
  </conditionalFormatting>
  <conditionalFormatting sqref="J36">
    <cfRule type="expression" dxfId="56" priority="192">
      <formula>AND(ISBLANK(J36),ISTEXT($F36))</formula>
    </cfRule>
  </conditionalFormatting>
  <conditionalFormatting sqref="D37">
    <cfRule type="expression" dxfId="41" priority="169">
      <formula>NOT(ISBLANK($AM37))</formula>
    </cfRule>
  </conditionalFormatting>
  <conditionalFormatting sqref="F37">
    <cfRule type="expression" dxfId="40" priority="168">
      <formula>NOT(ISBLANK($AM37))</formula>
    </cfRule>
  </conditionalFormatting>
  <conditionalFormatting sqref="I37">
    <cfRule type="expression" dxfId="39" priority="167">
      <formula>NOT(ISBLANK($AM37))</formula>
    </cfRule>
  </conditionalFormatting>
  <conditionalFormatting sqref="D39">
    <cfRule type="expression" dxfId="38" priority="141">
      <formula>NOT(ISBLANK($AM39))</formula>
    </cfRule>
  </conditionalFormatting>
  <conditionalFormatting sqref="G39">
    <cfRule type="expression" dxfId="37" priority="140">
      <formula>AND(ISBLANK(G39),ISTEXT($F39))</formula>
    </cfRule>
  </conditionalFormatting>
  <conditionalFormatting sqref="F39">
    <cfRule type="expression" dxfId="36" priority="139">
      <formula>AND(ISBLANK(F39),ISTEXT($F39))</formula>
    </cfRule>
  </conditionalFormatting>
  <conditionalFormatting sqref="H39">
    <cfRule type="expression" dxfId="35" priority="138">
      <formula>AND(ISBLANK(H39),ISTEXT($F39))</formula>
    </cfRule>
  </conditionalFormatting>
  <conditionalFormatting sqref="I39">
    <cfRule type="expression" dxfId="34" priority="137">
      <formula>AND(ISBLANK(I39),ISTEXT($F39))</formula>
    </cfRule>
  </conditionalFormatting>
  <conditionalFormatting sqref="J39">
    <cfRule type="expression" dxfId="33" priority="136">
      <formula>AND(ISBLANK(J39),ISTEXT($F39))</formula>
    </cfRule>
  </conditionalFormatting>
  <conditionalFormatting sqref="H37">
    <cfRule type="expression" dxfId="32" priority="133">
      <formula>AND(ISBLANK(H37),ISTEXT($F37))</formula>
    </cfRule>
  </conditionalFormatting>
  <conditionalFormatting sqref="G37">
    <cfRule type="expression" dxfId="31" priority="132">
      <formula>AND(ISBLANK(G37),ISTEXT($F37))</formula>
    </cfRule>
  </conditionalFormatting>
  <conditionalFormatting sqref="D40">
    <cfRule type="expression" dxfId="30" priority="89">
      <formula>NOT(ISBLANK($AM40))</formula>
    </cfRule>
  </conditionalFormatting>
  <conditionalFormatting sqref="E40">
    <cfRule type="expression" dxfId="29" priority="87">
      <formula>AND(ISBLANK(E40),ISTEXT($F40))</formula>
    </cfRule>
  </conditionalFormatting>
  <conditionalFormatting sqref="F40">
    <cfRule type="expression" dxfId="28" priority="85">
      <formula>AND(ISBLANK(F40),ISTEXT($F40))</formula>
    </cfRule>
  </conditionalFormatting>
  <conditionalFormatting sqref="G40">
    <cfRule type="expression" dxfId="27" priority="84">
      <formula>AND(ISBLANK(G40),ISTEXT($F40))</formula>
    </cfRule>
  </conditionalFormatting>
  <conditionalFormatting sqref="H40">
    <cfRule type="expression" dxfId="26" priority="83">
      <formula>NOT(ISBLANK($AM40))</formula>
    </cfRule>
  </conditionalFormatting>
  <conditionalFormatting sqref="I40">
    <cfRule type="expression" dxfId="25" priority="82">
      <formula>AND(ISBLANK(I40),ISTEXT($F40))</formula>
    </cfRule>
  </conditionalFormatting>
  <conditionalFormatting sqref="J40">
    <cfRule type="expression" dxfId="24" priority="81">
      <formula>AND(ISBLANK(J40),ISTEXT($F40))</formula>
    </cfRule>
  </conditionalFormatting>
  <conditionalFormatting sqref="D35">
    <cfRule type="expression" dxfId="23" priority="64">
      <formula>NOT(ISBLANK($AM35))</formula>
    </cfRule>
  </conditionalFormatting>
  <conditionalFormatting sqref="F35">
    <cfRule type="expression" dxfId="22" priority="63">
      <formula>AND(ISBLANK(F35),ISTEXT($F35))</formula>
    </cfRule>
  </conditionalFormatting>
  <conditionalFormatting sqref="I35">
    <cfRule type="expression" dxfId="21" priority="62">
      <formula>AND(ISBLANK(I35),ISTEXT($F35))</formula>
    </cfRule>
  </conditionalFormatting>
  <conditionalFormatting sqref="G35:H35">
    <cfRule type="expression" dxfId="20" priority="61">
      <formula>AND(ISBLANK(G35),ISTEXT($F35))</formula>
    </cfRule>
  </conditionalFormatting>
  <conditionalFormatting sqref="J35">
    <cfRule type="expression" dxfId="19" priority="60">
      <formula>AND(ISBLANK(J35),ISTEXT($F35))</formula>
    </cfRule>
  </conditionalFormatting>
  <conditionalFormatting sqref="D32">
    <cfRule type="expression" dxfId="18" priority="59">
      <formula>NOT(ISBLANK($AM32))</formula>
    </cfRule>
  </conditionalFormatting>
  <conditionalFormatting sqref="D38">
    <cfRule type="expression" dxfId="17" priority="58">
      <formula>NOT(ISBLANK($AM38))</formula>
    </cfRule>
  </conditionalFormatting>
  <conditionalFormatting sqref="J45">
    <cfRule type="expression" dxfId="16" priority="57">
      <formula>AND(ISBLANK(J45),ISTEXT($F45))</formula>
    </cfRule>
  </conditionalFormatting>
  <conditionalFormatting sqref="E45:F45">
    <cfRule type="expression" dxfId="15" priority="56">
      <formula>AND(ISBLANK(E45),ISTEXT($F45))</formula>
    </cfRule>
  </conditionalFormatting>
  <conditionalFormatting sqref="I45">
    <cfRule type="expression" dxfId="14" priority="53">
      <formula>AND(ISBLANK(I45),ISTEXT($F45))</formula>
    </cfRule>
  </conditionalFormatting>
  <conditionalFormatting sqref="H45">
    <cfRule type="expression" dxfId="13" priority="54">
      <formula>AND(ISBLANK(H45),ISTEXT($F45))</formula>
    </cfRule>
  </conditionalFormatting>
  <conditionalFormatting sqref="D45">
    <cfRule type="expression" dxfId="12" priority="55">
      <formula>NOT(ISBLANK($AM45))</formula>
    </cfRule>
  </conditionalFormatting>
  <conditionalFormatting sqref="G45">
    <cfRule type="expression" dxfId="11" priority="52">
      <formula>AND(ISBLANK(G45),ISTEXT($F45))</formula>
    </cfRule>
  </conditionalFormatting>
  <conditionalFormatting sqref="E46">
    <cfRule type="expression" dxfId="10" priority="51">
      <formula>AND(ISBLANK(E46),ISTEXT($F46))</formula>
    </cfRule>
  </conditionalFormatting>
  <conditionalFormatting sqref="E47">
    <cfRule type="expression" dxfId="9" priority="49">
      <formula>AND(ISBLANK(E47),ISTEXT($F47))</formula>
    </cfRule>
  </conditionalFormatting>
  <conditionalFormatting sqref="J46:J47">
    <cfRule type="expression" dxfId="8" priority="47">
      <formula>AND(ISBLANK(J46),ISTEXT($F46))</formula>
    </cfRule>
  </conditionalFormatting>
  <conditionalFormatting sqref="E48">
    <cfRule type="expression" dxfId="7" priority="22">
      <formula>AND(ISBLANK(E48),ISTEXT($F48))</formula>
    </cfRule>
  </conditionalFormatting>
  <conditionalFormatting sqref="J48">
    <cfRule type="expression" dxfId="6" priority="21">
      <formula>AND(ISBLANK(J48),ISTEXT($F48))</formula>
    </cfRule>
  </conditionalFormatting>
  <conditionalFormatting sqref="G48">
    <cfRule type="expression" dxfId="0" priority="1">
      <formula>AND(ISBLANK(G48),ISTEXT($F48))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:I10"/>
  <sheetViews>
    <sheetView workbookViewId="0">
      <selection activeCell="M21" sqref="M21"/>
    </sheetView>
  </sheetViews>
  <sheetFormatPr defaultRowHeight="15" x14ac:dyDescent="0.25"/>
  <sheetData>
    <row r="2" spans="8:9" x14ac:dyDescent="0.25">
      <c r="H2" s="57"/>
      <c r="I2" s="57"/>
    </row>
    <row r="3" spans="8:9" x14ac:dyDescent="0.25">
      <c r="H3" s="57"/>
      <c r="I3" s="57"/>
    </row>
    <row r="4" spans="8:9" x14ac:dyDescent="0.25">
      <c r="H4" s="57"/>
      <c r="I4" s="57"/>
    </row>
    <row r="5" spans="8:9" x14ac:dyDescent="0.25">
      <c r="H5" s="57"/>
      <c r="I5" s="57"/>
    </row>
    <row r="6" spans="8:9" x14ac:dyDescent="0.25">
      <c r="H6" s="57"/>
      <c r="I6" s="57"/>
    </row>
    <row r="7" spans="8:9" x14ac:dyDescent="0.25">
      <c r="H7" s="57"/>
      <c r="I7" s="57"/>
    </row>
    <row r="8" spans="8:9" x14ac:dyDescent="0.25">
      <c r="H8" s="57"/>
      <c r="I8" s="57"/>
    </row>
    <row r="9" spans="8:9" x14ac:dyDescent="0.25">
      <c r="H9" s="57"/>
      <c r="I9" s="57"/>
    </row>
    <row r="10" spans="8:9" x14ac:dyDescent="0.25">
      <c r="I10" s="5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Никитин Дмитрий Анатольевич</cp:lastModifiedBy>
  <cp:lastPrinted>2026-02-02T11:44:48Z</cp:lastPrinted>
  <dcterms:created xsi:type="dcterms:W3CDTF">2018-10-16T14:58:57Z</dcterms:created>
  <dcterms:modified xsi:type="dcterms:W3CDTF">2026-02-02T11:48:06Z</dcterms:modified>
</cp:coreProperties>
</file>